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20" windowWidth="13245" windowHeight="7515" activeTab="0"/>
  </bookViews>
  <sheets>
    <sheet name="Форма 4т" sheetId="1" r:id="rId1"/>
    <sheet name="Базовые цены за единицу" sheetId="2" r:id="rId2"/>
    <sheet name="Текущие цены за единицу" sheetId="3" r:id="rId3"/>
    <sheet name="Базовые цены с учетом расхода" sheetId="4" r:id="rId4"/>
    <sheet name="Текущие цены с учетом расхода" sheetId="5" r:id="rId5"/>
    <sheet name="Начисления" sheetId="6" r:id="rId6"/>
    <sheet name="Определители" sheetId="7" r:id="rId7"/>
    <sheet name="Базовые концовки" sheetId="8" r:id="rId8"/>
    <sheet name="Текущие концовки" sheetId="9" r:id="rId9"/>
  </sheets>
  <definedNames/>
  <calcPr fullCalcOnLoad="1"/>
</workbook>
</file>

<file path=xl/sharedStrings.xml><?xml version="1.0" encoding="utf-8"?>
<sst xmlns="http://schemas.openxmlformats.org/spreadsheetml/2006/main" count="4257" uniqueCount="430">
  <si>
    <t>Форма 4т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</si>
  <si>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</si>
  <si>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</si>
  <si>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</si>
  <si>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</si>
  <si>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</si>
  <si>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поз</t>
  </si>
  <si>
    <t xml:space="preserve">Код норматива, Наименование, Единица измерения </t>
  </si>
  <si>
    <t>Объем</t>
  </si>
  <si>
    <t>Базисная стоимость за единицу</t>
  </si>
  <si>
    <t>Базисная стоимость всего</t>
  </si>
  <si>
    <t>Индекс</t>
  </si>
  <si>
    <t>Текущая стоимиость всего</t>
  </si>
  <si>
    <t>Всего</t>
  </si>
  <si>
    <t>Осн. З/п</t>
  </si>
  <si>
    <t>Эксп.</t>
  </si>
  <si>
    <t>Материал</t>
  </si>
  <si>
    <t>В т.ч з/п</t>
  </si>
  <si>
    <t>Раздел 1.  СТЕHЫ</t>
  </si>
  <si>
    <t>Код индекса</t>
  </si>
  <si>
    <t>Е08-04-002-01</t>
  </si>
  <si>
    <t>1.</t>
  </si>
  <si>
    <t>Е08-04-002-01
Демонтаж  перегородок из стеклянных блоков при высоте этажа до 4 м, 100 м2 перегородок (за вычетом проемов)</t>
  </si>
  <si>
    <t xml:space="preserve">   Поправки: ОЗП: *0.8*1.15; ЭМ: *0.8*1.25; ЗПМ: *0.8*1.25</t>
  </si>
  <si>
    <t>Зарплата рабочих</t>
  </si>
  <si>
    <t>Эксплуатация машин</t>
  </si>
  <si>
    <t>в т.ч. зарплата машинистов</t>
  </si>
  <si>
    <t>Материалы</t>
  </si>
  <si>
    <t>в т.ч. Вспомогательные материалы от стоимости материалов</t>
  </si>
  <si>
    <t>в т.ч. Вспомогательные ненормируемые материалы</t>
  </si>
  <si>
    <t>NenormMatOtZPR</t>
  </si>
  <si>
    <t>в т.ч. Ненормированная з.п. рабочих</t>
  </si>
  <si>
    <t>в т.ч. Ненормированная стоимость эксплуатации машин</t>
  </si>
  <si>
    <t>в т.ч. Ненормированная оплата механизаторов</t>
  </si>
  <si>
    <t>Накладные расходы</t>
  </si>
  <si>
    <t>Nakl</t>
  </si>
  <si>
    <t>НР от ЗПР</t>
  </si>
  <si>
    <t>Nakl_ZPR</t>
  </si>
  <si>
    <t>НР от ЗПМ</t>
  </si>
  <si>
    <t>Nakl_ZPM</t>
  </si>
  <si>
    <t>Плановые накопления / Сметная прибыль</t>
  </si>
  <si>
    <t>Plan</t>
  </si>
  <si>
    <t>СП от ЗПР</t>
  </si>
  <si>
    <t>Plan_ZPR</t>
  </si>
  <si>
    <t>СП от ЗПМ</t>
  </si>
  <si>
    <t>Plan_ZPM</t>
  </si>
  <si>
    <t>С101-0083</t>
  </si>
  <si>
    <t>2.</t>
  </si>
  <si>
    <t>С101-0083
Блоки стеклянные пустотелые бесцветные размером 194х194х98 мм, 1000 шт.</t>
  </si>
  <si>
    <t>Объем: (0.2431)*(-2.6)</t>
  </si>
  <si>
    <t>С204-0100</t>
  </si>
  <si>
    <t>3.</t>
  </si>
  <si>
    <t>С204-0100
Горячекатаная арматурная сталь класса А-I, А-II, А-III, т</t>
  </si>
  <si>
    <t>Объем: (0.2431)*(-0.112)</t>
  </si>
  <si>
    <t>С402-0012</t>
  </si>
  <si>
    <t>4.</t>
  </si>
  <si>
    <t>С402-0012
Раствор готовый кладочный цементно-известковый марки 25, м3</t>
  </si>
  <si>
    <t>Объем: (0.2431)*(-0.74)</t>
  </si>
  <si>
    <t>Е63-10-1</t>
  </si>
  <si>
    <t>5.</t>
  </si>
  <si>
    <t>Е63-10-1
Разборка облицовки из гипсокартонных листов стен и перегородок, 100 м2 облицовки</t>
  </si>
  <si>
    <t>Е08-02-002-05</t>
  </si>
  <si>
    <t>6.</t>
  </si>
  <si>
    <t xml:space="preserve">   Поправки: ОЗП: *1.15; ЭМ: *1.25; ЗПМ: *1.25</t>
  </si>
  <si>
    <t>С402-0013</t>
  </si>
  <si>
    <t>7.</t>
  </si>
  <si>
    <t>С402-0013
Раствор готовый кладочный цементно-известковый марки 50, м3</t>
  </si>
  <si>
    <t>Объем: (0.1759)*(-2.3)</t>
  </si>
  <si>
    <t>С404-0005</t>
  </si>
  <si>
    <t>8.</t>
  </si>
  <si>
    <t>С404-0005
Кирпич керамический одинарный, размером 250х120х65 мм, марка 100, 1000 шт.</t>
  </si>
  <si>
    <t>Объем: (0.1759)*(-5.04)</t>
  </si>
  <si>
    <t>С404-0076</t>
  </si>
  <si>
    <t>9.</t>
  </si>
  <si>
    <t>С404-0076
Кирпич силикатный пустотелый утолщенный, размером 250х120х88 мм, марка 125, 1000 шт.</t>
  </si>
  <si>
    <t>С402-0014</t>
  </si>
  <si>
    <t>10.</t>
  </si>
  <si>
    <t>С402-0014
Раствор готовый кладочный цементно-известковый марки 75, м3</t>
  </si>
  <si>
    <t>Е08-03-002-01</t>
  </si>
  <si>
    <t>11.</t>
  </si>
  <si>
    <t>Е08-02-007-01</t>
  </si>
  <si>
    <t>12.</t>
  </si>
  <si>
    <t>Е08-02-007-01
Армирование кладки стен и других конструкций, 1 т металлических изделий</t>
  </si>
  <si>
    <t>Е06-01-099-01</t>
  </si>
  <si>
    <t>13.</t>
  </si>
  <si>
    <t>Е06-01-099-01
Установка плит теплоизоляционного слоя, 10 м2 конструкций стен (без вычета проемов)</t>
  </si>
  <si>
    <t>С104-0103</t>
  </si>
  <si>
    <t>14.</t>
  </si>
  <si>
    <t>С104-0103
Плиты из пенопласта полистирольного ПСБС-40, м3</t>
  </si>
  <si>
    <t>Е07-05-007-10</t>
  </si>
  <si>
    <t>15.</t>
  </si>
  <si>
    <t>Е07-05-007-10
Укладка перемычек массой до 0,3 т, 100 шт. сборных конструкций</t>
  </si>
  <si>
    <t>16.</t>
  </si>
  <si>
    <t>Е08-07-001-01</t>
  </si>
  <si>
    <t>17.</t>
  </si>
  <si>
    <t>Е08-07-001-01
Установка и разборка наружных инвентарных лесов высотой до 16 м трубчатых для кладки облицовки, 100 м2 вертикальной проекции для наружных лесов</t>
  </si>
  <si>
    <t>.    ИТОГО  ПО  РАЗДЕЛУ 1</t>
  </si>
  <si>
    <t>СТОИМОСТЬ ОБОРУДОВАНИЯ -</t>
  </si>
  <si>
    <t>.   ЗАПАСНЫЕ ЧАСТИ -</t>
  </si>
  <si>
    <t>.   ТАРА И УПАКОВКА -</t>
  </si>
  <si>
    <t>.   ТРАНСПОРТНЫЕ РАСХОДЫ -</t>
  </si>
  <si>
    <t>.   КОМПЛЕКТАЦИЯ -</t>
  </si>
  <si>
    <t>.   НАЦЕНКА СНАБА -</t>
  </si>
  <si>
    <t>.   ЗАГОТОВИТЕЛЬНО-СКЛАДСКИЕ РАСХОДЫ -</t>
  </si>
  <si>
    <t>. ШЕФМОНТАЖ ПО ОБОРУДОВАНИЮ -</t>
  </si>
  <si>
    <t>. ШЕФМОНТАЖ -</t>
  </si>
  <si>
    <t>ВСЕГО, СТОИМОСТЬ ОБОРУДОВАНИЯ -</t>
  </si>
  <si>
    <t>СТОИМОСТЬ МОНТАЖНЫХ РАБОТ -</t>
  </si>
  <si>
    <t>.     В ТОМ ЧИСЛЕ:</t>
  </si>
  <si>
    <t>. ОТКЛОНЕНИЕ ПО ЗАРАБОТНОЙ ПЛАТЕ -</t>
  </si>
  <si>
    <t>. КОСВЕННЫЕ РАСХОДЫ -</t>
  </si>
  <si>
    <t>. МАТЕР.РЕСУРСЫ НЕ УЧТЕННЫЕ В РАСЦЕНКАХ -</t>
  </si>
  <si>
    <t>.   СТОИМОСТЬ ВОЗВРАЩАЕМЫХ МАТЕРИАЛОВ -</t>
  </si>
  <si>
    <t>.   НАКЛАДНЫЕ РАСХОДЫ -</t>
  </si>
  <si>
    <t>.   СМЕТНАЯ ПРИБЫЛЬ -</t>
  </si>
  <si>
    <t>ВСЕГО, СТОИМОСТЬ МОНТАЖНЫХ РАБОТ -</t>
  </si>
  <si>
    <t>СТОИМОСТЬ ОБЩЕСТРОИТЕЛЬНЫХ РАБОТ -</t>
  </si>
  <si>
    <t>.       МАТЕРИАЛОВ -</t>
  </si>
  <si>
    <t>.   НАКЛАДНЫЕ РАСХОДЫ - (%=93 - по стр. 1, 6, 11, 12, 17; %=65 - по стр. 5; %=92 - по стр. 13; %=119 - по стр. 15)</t>
  </si>
  <si>
    <t>.   СМЕТНАЯ ПРИБЫЛЬ - (%=54 - по стр. 1, 6, 11, 12, 17; %=40 - по стр. 5; %=52 - по стр. 13; %=68 - по стр. 15)</t>
  </si>
  <si>
    <t>ВСЕГО, СТОИМОСТЬ ОБЩЕСТРОИТЕЛЬНЫХ РАБОТ -</t>
  </si>
  <si>
    <t>СТОИМОСТЬ МЕТАЛЛОМОНТАЖНЫХ РАБОТ -</t>
  </si>
  <si>
    <t>ВСЕГО, СТОИМОСТЬ МЕТАЛЛОМОНТАЖНЫХ РАБОТ -</t>
  </si>
  <si>
    <t>СТОИМОСТЬ САНТЕХНИЧЕСКИХ РАБОТ -</t>
  </si>
  <si>
    <t>. СДАЧА И ИСПЫТАНИЕ -</t>
  </si>
  <si>
    <t>ВСЕГО, СТОИМОСТЬ САНТЕХНИЧЕСКИХ РАБОТ -</t>
  </si>
  <si>
    <t>СТОИМОСТЬ БУРО-ВЗРЫВНЫХ РАБОТ -</t>
  </si>
  <si>
    <t>ВСЕГО, СТОИМОСТЬ БУРО-ВЗРЫВНЫХ РАБОТ -</t>
  </si>
  <si>
    <t>СТОИМОСТЬ ГОРНОПРОХОДЧЕСКИХ РАБОТ -</t>
  </si>
  <si>
    <t>ВСЕГО, СТОИМОСТЬ ГОРНОПРОХОДЧЕСКИХ РАБОТ -</t>
  </si>
  <si>
    <t>СТОИМОСТЬ PЕСТАВPАЦИОННЫХ PАБОТ -</t>
  </si>
  <si>
    <t>. МАТЕPИАЛЫ -</t>
  </si>
  <si>
    <t>.   НАКЛАДНЫЕ PАСХОДЫ -</t>
  </si>
  <si>
    <t>ВСЕГО, СТОИМОСТЬ PЕСТАВPАЦИОННЫХ PАБОТ -</t>
  </si>
  <si>
    <t>СТОИМОСТЬ ПУСКОНАЛАДОЧНЫХ PАБОТ -</t>
  </si>
  <si>
    <t>ВСЕГО, СТОИМОСТЬ ПУСКОНАЛАДОЧНЫХ PАБОТ -</t>
  </si>
  <si>
    <t>СТОИМОСТЬ ПРОЧИХ PАБОТ (С НАКЛ. И ПЛАН.) -</t>
  </si>
  <si>
    <t>ВСЕГО, СТОИМОСТЬ ПPОЧИХ PАБОТ (С НАКЛ. И ПЛАН.) -</t>
  </si>
  <si>
    <t>ВСЕГО, СТОИМОСТЬ ПPОЧИХ PАБОТ (БЕЗ НАКЛ. И ПЛАН.) -</t>
  </si>
  <si>
    <t>. ВСЕГО  ПО  РАЗДЕЛУ 1</t>
  </si>
  <si>
    <t>ВСЕГО СТОИМОСТЬ ВОЗВРАЩАЕМЫХ МАТЕРИАЛОВ -</t>
  </si>
  <si>
    <t>ВСЕГО НАКЛАДНЫЕ РАСХОДЫ</t>
  </si>
  <si>
    <t>ВСЕГО СМЕТНАЯ ПРИБЫЛЬ</t>
  </si>
  <si>
    <t>в т.ч. Вспомогательные материалы от стоим-ти материалов</t>
  </si>
  <si>
    <t>в т.ч. Вспомогательные материалы от ОЗП</t>
  </si>
  <si>
    <t>Оплата основных рабочих</t>
  </si>
  <si>
    <t>Оплата механизаторов</t>
  </si>
  <si>
    <t>Сметная заработная плата</t>
  </si>
  <si>
    <t>Трудозатраты осн. рабочих</t>
  </si>
  <si>
    <t>Трудозатраты механизаторов</t>
  </si>
  <si>
    <t>Нормативная трудоемкость</t>
  </si>
  <si>
    <t>Раздел 2.  КРОВЛЯ</t>
  </si>
  <si>
    <t>18.</t>
  </si>
  <si>
    <t>Е46-04-008-01
Разборка покрытий кровель из рулонных материалов, 100 м2 покрытия</t>
  </si>
  <si>
    <t>Е12-01-002-09</t>
  </si>
  <si>
    <t>19.</t>
  </si>
  <si>
    <t>Е12-01-002-09
Устройство кровель плоских из наплавляемых материалов в два слоя, 100 м2 кровли</t>
  </si>
  <si>
    <t>.    ИТОГО  ПО  РАЗДЕЛУ 2</t>
  </si>
  <si>
    <t>.   НАКЛАДНЫЕ РАСХОДЫ - (%=84 - по стр. 18; %=92 - по стр. 19)</t>
  </si>
  <si>
    <t>.   СМЕТНАЯ ПРИБЫЛЬ - (%=48 - по стр. 18; %=44 - по стр. 19)</t>
  </si>
  <si>
    <t>. ВСЕГО  ПО  РАЗДЕЛУ 2</t>
  </si>
  <si>
    <t>Раздел 3.  ПРОЕМЫ</t>
  </si>
  <si>
    <t>Е46-04-012-03</t>
  </si>
  <si>
    <t>20.</t>
  </si>
  <si>
    <t>Е46-04-012-03
Разборка деревянных заполнений проемов дверных, 100 м2</t>
  </si>
  <si>
    <t>Е10-01-047-04</t>
  </si>
  <si>
    <t>21.</t>
  </si>
  <si>
    <t>Е10-01-047-04
Установка блоков из ПВХ в наружных и внутренних дверных проемах в перегородках и деревянных нерубленных стенах площадью проема до 3 м2, 100 м2 проемов</t>
  </si>
  <si>
    <t xml:space="preserve">   Вычт.ресурсы:  С203-8084:[ М-(165900.00=1659.00*100) ]</t>
  </si>
  <si>
    <t>С203-8084</t>
  </si>
  <si>
    <t>22.</t>
  </si>
  <si>
    <t>С203-8084
Блоки дверные наружные или тамбурные с заполнением стеклопакетами (ГОСТ 30970-2002), м2</t>
  </si>
  <si>
    <t>Е10-01-034-06</t>
  </si>
  <si>
    <t>23.</t>
  </si>
  <si>
    <t>Е10-01-034-06
Установка в жилых и общественных зданиях оконных блоков из ПВХ профилей поворотных (откидных, поворотно-откидных) с площадью проема более 2 м2 двухстворчатых, 100 м2 проемов</t>
  </si>
  <si>
    <t xml:space="preserve">   Вычт.ресурсы:  С203-8040:[ М-(166726.00=1667.26*100) ]</t>
  </si>
  <si>
    <t>24.</t>
  </si>
  <si>
    <t>С203-8059
Блоки оконные из поливинилхлоридных профилей с листовым стеклом и стеклопакетом двустворные с форточными створками ОПРСП 15-13,5, площадью 1,93 м2, ОПРСП 15-15, площадью 2,15 м2 (ГОСТ 30674-99) (3918,87/2633,45=1,49), м2</t>
  </si>
  <si>
    <t>Е10-01-035-03</t>
  </si>
  <si>
    <t>25.</t>
  </si>
  <si>
    <t>Е10-01-035-03
Установка подоконных досок из ПВХ в каменных стенах толщиной свыше 0,51 м, 100 п. м</t>
  </si>
  <si>
    <t>26.</t>
  </si>
  <si>
    <t>.    ИТОГО  ПО  РАЗДЕЛУ 3</t>
  </si>
  <si>
    <t>.   НАКЛАДНЫЕ РАСХОДЫ - (%=84 - по стр. 20; %=90 - по стр. 21, 23, 25)</t>
  </si>
  <si>
    <t>.   СМЕТНАЯ ПРИБЫЛЬ - (%=48 - по стр. 20; %=43 - по стр. 21, 23, 25)</t>
  </si>
  <si>
    <t>. ВСЕГО  ПО  РАЗДЕЛУ 3</t>
  </si>
  <si>
    <t>Раздел 4.  ПОЛЫ</t>
  </si>
  <si>
    <t>Е57-2-3</t>
  </si>
  <si>
    <t>27.</t>
  </si>
  <si>
    <t>Е57-2-3
Разборка покрытий полов из керамических плиток, 100 м2 покрытия</t>
  </si>
  <si>
    <t>Е11-01-011-01</t>
  </si>
  <si>
    <t>28.</t>
  </si>
  <si>
    <t>Е11-01-011-01
Устройство стяжек цементных толщиной 20 мм, 100 м2 стяжки</t>
  </si>
  <si>
    <t>Е11-01-027-05</t>
  </si>
  <si>
    <t>29.</t>
  </si>
  <si>
    <t>Е11-01-027-06
Устройство покрытий на растворе их сухой смеси с приготовлением раствора в построечных условиях из плиток гладких неглазурованных керамических для полов одноцветных, 100 м2 покрытия</t>
  </si>
  <si>
    <t>.    ИТОГО  ПО  РАЗДЕЛУ 4</t>
  </si>
  <si>
    <t>.   НАКЛАДНЫЕ РАСХОДЫ - (%=68 - по стр. 27; %=94 - по стр. 28, 29)</t>
  </si>
  <si>
    <t>.   СМЕТНАЯ ПРИБЫЛЬ - (%=54 - по стр. 27; %=51 - по стр. 28, 29)</t>
  </si>
  <si>
    <t>. ВСЕГО  ПО  РАЗДЕЛУ 4</t>
  </si>
  <si>
    <t>Раздел 5.  ВНУТРЕННИЕ ОТДЕЛОЧНЫЕ РАБОТЫ</t>
  </si>
  <si>
    <t>Е46-02-009-02</t>
  </si>
  <si>
    <t>30.</t>
  </si>
  <si>
    <t>Е46-02-009-02
Отбивка штукатурки с поверхностей стен и потолков кирпичных, 100 м2</t>
  </si>
  <si>
    <t>Е15-02-016-03</t>
  </si>
  <si>
    <t>31.</t>
  </si>
  <si>
    <t>Е15-02-016-03
Штукатурка поверхностей внутри здания цементно-известковым или цементным раствором по камню и бетону улучшенная стен, 100 м2 оштукатуриваемой поверхности</t>
  </si>
  <si>
    <t>Е15-04-025-08</t>
  </si>
  <si>
    <t>32.</t>
  </si>
  <si>
    <t>Е15-04-025-08
Улучшенная окраска масляными составами по штукатурке стен, 100 м2 окрашиваемой поверхности</t>
  </si>
  <si>
    <t>Е62-7-1</t>
  </si>
  <si>
    <t>33.</t>
  </si>
  <si>
    <t>Е62-7-1
Улучшенная масляная окраска ранее окрашенных стен за один раз с расчисткой старой краски до 10%, 100 м2 окрашиваемой поверхности</t>
  </si>
  <si>
    <t>Е15-02-031-01</t>
  </si>
  <si>
    <t>34.</t>
  </si>
  <si>
    <t>Е15-02-031-01
Штукатурка поверхностей оконных и дверных откосов по бетону и камню плоских, 100 м2 оштукатуриваемой поверхности</t>
  </si>
  <si>
    <t>35.</t>
  </si>
  <si>
    <t>.    ИТОГО  ПО  РАЗДЕЛУ 5</t>
  </si>
  <si>
    <t>.   НАКЛАДНЫЕ РАСХОДЫ - (%=84 - по стр. 30; %=80 - по стр. 31, 32, 34, 35; %=68 - по стр. 33)</t>
  </si>
  <si>
    <t>.   СМЕТНАЯ ПРИБЫЛЬ - (%=48 - по стр. 30; %=37 - по стр. 31, 32, 34, 35; %=40 - по стр. 33)</t>
  </si>
  <si>
    <t>. ВСЕГО  ПО  РАЗДЕЛУ 5</t>
  </si>
  <si>
    <t>.    ИТОГО  ПО  СМЕТЕ</t>
  </si>
  <si>
    <t>.   НАКЛАДНЫЕ РАСХОДЫ - (%=93 - по стр. 1, 6, 11, 12, 17; %=65 - по стр. 5; %=92 - по стр. 13, 19; %=119 - по стр. 15; %=84 - по стр. 18, 20, 30; %=90 - по стр. 21, 23, 25; %=68 - по стр. 27, 33; %=94 - по стр. 28, 29; %=80 - по стр. 31, 32, 34, 35)</t>
  </si>
  <si>
    <t>.   СМЕТНАЯ ПРИБЫЛЬ - (%=54 - по стр. 1, 6, 11, 12, 17, 27; %=40 - по стр. 5, 33; %=52 - по стр. 13; %=68 - по стр. 15; %=48 - по стр. 18, 20, 30; %=44 - по стр. 19; %=43 - по стр. 21, 23, 25; %=51 - по стр. 28, 29; %=37 - по стр. 31, 32, 34, 35)</t>
  </si>
  <si>
    <t>. ВСЕГО  ПО  СМЕТЕ</t>
  </si>
  <si>
    <t>(должность, подпись, Ф.И.О)</t>
  </si>
  <si>
    <t>C1</t>
  </si>
  <si>
    <t>C2</t>
  </si>
  <si>
    <t>C3</t>
  </si>
  <si>
    <t>C4</t>
  </si>
  <si>
    <t>C5</t>
  </si>
  <si>
    <t>C6</t>
  </si>
  <si>
    <t>VOZVR</t>
  </si>
  <si>
    <t>C8</t>
  </si>
  <si>
    <t>C9</t>
  </si>
  <si>
    <t>C10</t>
  </si>
  <si>
    <t>C11</t>
  </si>
  <si>
    <t>C12</t>
  </si>
  <si>
    <t>NAKL</t>
  </si>
  <si>
    <t>PLAN</t>
  </si>
  <si>
    <t>NAKL_ZPR</t>
  </si>
  <si>
    <t>NAKL_ZPM</t>
  </si>
  <si>
    <t>PLAN_ZPR</t>
  </si>
  <si>
    <t>PLAN_ZPM</t>
  </si>
  <si>
    <t>RN11</t>
  </si>
  <si>
    <t>RN12</t>
  </si>
  <si>
    <t>RN13</t>
  </si>
  <si>
    <t>OBORUD_VSPOMOG</t>
  </si>
  <si>
    <t>NAKL_PN</t>
  </si>
  <si>
    <t>NAKL_VX</t>
  </si>
  <si>
    <t>PLAN_PN</t>
  </si>
  <si>
    <t>PLAN_VX</t>
  </si>
  <si>
    <t>VTCH_PN</t>
  </si>
  <si>
    <t>VTCH_VX</t>
  </si>
  <si>
    <t>MR_BY_ZPR_VSPOMOG</t>
  </si>
  <si>
    <t>N = &lt; 44 * 1 * 1 &gt;</t>
  </si>
  <si>
    <t xml:space="preserve">          Общестроительные работы</t>
  </si>
  <si>
    <t>Н1</t>
  </si>
  <si>
    <t>Н2</t>
  </si>
  <si>
    <t>Н3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</si>
  <si>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</si>
  <si>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</si>
  <si>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</si>
  <si>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</si>
  <si>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</si>
  <si>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</si>
  <si>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</si>
  <si>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</si>
  <si>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</si>
  <si>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</si>
  <si>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</si>
  <si>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</si>
  <si>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</si>
  <si>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</si>
  <si>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t>Н18</t>
  </si>
  <si>
    <t>Н19</t>
  </si>
  <si>
    <t>Н20</t>
  </si>
  <si>
    <t>Н21</t>
  </si>
  <si>
    <t>Н22</t>
  </si>
  <si>
    <t>Н23</t>
  </si>
  <si>
    <t>Н24</t>
  </si>
  <si>
    <t>Н25</t>
  </si>
  <si>
    <t>Н26</t>
  </si>
  <si>
    <t>Н27</t>
  </si>
  <si>
    <t>Н28</t>
  </si>
  <si>
    <t>Н29</t>
  </si>
  <si>
    <t>Н30</t>
  </si>
  <si>
    <t>Н31</t>
  </si>
  <si>
    <t>Н32</t>
  </si>
  <si>
    <t>Н33</t>
  </si>
  <si>
    <t>Н34</t>
  </si>
  <si>
    <t>Н35</t>
  </si>
  <si>
    <t>Н36</t>
  </si>
  <si>
    <t>Н37</t>
  </si>
  <si>
    <t>Н38</t>
  </si>
  <si>
    <t>Н39</t>
  </si>
  <si>
    <t>Н40</t>
  </si>
  <si>
    <t>Н41</t>
  </si>
  <si>
    <t>Н42</t>
  </si>
  <si>
    <t>Н43</t>
  </si>
  <si>
    <t>Н44</t>
  </si>
  <si>
    <t>Н45</t>
  </si>
  <si>
    <t>Н46</t>
  </si>
  <si>
    <t>Н47</t>
  </si>
  <si>
    <t>Н48</t>
  </si>
  <si>
    <t>Н49</t>
  </si>
  <si>
    <t>О0</t>
  </si>
  <si>
    <t>О1</t>
  </si>
  <si>
    <t>О2</t>
  </si>
  <si>
    <t>О3</t>
  </si>
  <si>
    <t>О4</t>
  </si>
  <si>
    <t>О5</t>
  </si>
  <si>
    <t>О6</t>
  </si>
  <si>
    <t>О7</t>
  </si>
  <si>
    <t>О8</t>
  </si>
  <si>
    <t>1</t>
  </si>
  <si>
    <t xml:space="preserve"> </t>
  </si>
  <si>
    <t>0</t>
  </si>
  <si>
    <t>2</t>
  </si>
  <si>
    <t>Наименование</t>
  </si>
  <si>
    <t>Вид</t>
  </si>
  <si>
    <t>Значение</t>
  </si>
  <si>
    <t>ЕИ</t>
  </si>
  <si>
    <t>Z1</t>
  </si>
  <si>
    <t>Z2</t>
  </si>
  <si>
    <t>Z3</t>
  </si>
  <si>
    <t>Z4</t>
  </si>
  <si>
    <t>Z5</t>
  </si>
  <si>
    <t>Z6</t>
  </si>
  <si>
    <t>Z7</t>
  </si>
  <si>
    <t>Z8</t>
  </si>
  <si>
    <t>А</t>
  </si>
  <si>
    <t>Б</t>
  </si>
  <si>
    <t>!</t>
  </si>
  <si>
    <t>h</t>
  </si>
  <si>
    <t>s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</si>
  <si>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</si>
  <si>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</si>
  <si>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</si>
  <si>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</si>
  <si>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</si>
  <si>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</si>
  <si>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</si>
  <si>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</si>
  <si>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</si>
  <si>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</si>
  <si>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</si>
  <si>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</si>
  <si>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</si>
  <si>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</si>
  <si>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</si>
  <si>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</si>
  <si>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</si>
  <si>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</si>
  <si>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</si>
  <si>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</si>
  <si>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</si>
  <si>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</si>
  <si>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</si>
  <si>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</si>
  <si>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</si>
  <si>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</si>
  <si>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</si>
  <si>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</si>
  <si>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</si>
  <si>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</si>
  <si>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</si>
  <si>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</si>
  <si>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</si>
  <si>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</si>
  <si>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</si>
  <si>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</si>
  <si>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</si>
  <si>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</si>
  <si>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</si>
  <si>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</si>
  <si>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</si>
  <si>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</si>
  <si>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</si>
  <si>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</si>
  <si>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</si>
  <si>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</si>
  <si>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</si>
  <si>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</si>
  <si>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</si>
  <si>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</si>
  <si>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</si>
  <si>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</si>
  <si>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</si>
  <si>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</si>
  <si>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</si>
  <si>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</si>
  <si>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</si>
  <si>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</si>
  <si>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</si>
  <si>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</si>
  <si>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</si>
  <si>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</si>
  <si>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</si>
  <si>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</si>
  <si>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</si>
  <si>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</si>
  <si>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</si>
  <si>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</si>
  <si>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</si>
  <si>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</si>
  <si>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</si>
  <si>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</si>
  <si>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</si>
  <si>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</si>
  <si>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</si>
  <si>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</si>
  <si>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</si>
  <si>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</si>
  <si>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</si>
  <si>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 xml:space="preserve">Стройка: Капитальный ремонт. 3 этаж, корпус Б, Детское отделение, 2 этап. Ремонтно-строительные работы. </t>
  </si>
  <si>
    <t>МЛПУ Горбольница ЗАТО Озерный</t>
  </si>
  <si>
    <t>ЛОКАЛЬНАЯ СМЕТА № 4</t>
  </si>
  <si>
    <t xml:space="preserve"> Общестроительные работы</t>
  </si>
  <si>
    <t>Для общестроительных  расценок Н3=1,25; Н4=1,25; Н5=1,15</t>
  </si>
  <si>
    <t>СОСТАВИЛ</t>
  </si>
  <si>
    <t>ПРОВЕРИЛ</t>
  </si>
  <si>
    <t>Составлена в текущих ценах на 1квартал 2011 г.</t>
  </si>
  <si>
    <t>Е08-02-002-05
 Кладка наружной версты из кирпича неармированных толщиной в 1/2 кирпича при высоте этажа до 4 м, 100 м2 перегородок (за вычетом проемов)</t>
  </si>
  <si>
    <t>Е08-03-002-01
Кладка стен из газосиликатных камней без облицовки при высоте этажа до 4 м, 1 м3 кладки</t>
  </si>
  <si>
    <t>С403-0449
Перемычка брусковая 2ПБ-17-2-п , шт.</t>
  </si>
  <si>
    <t>НДС 18%</t>
  </si>
  <si>
    <t>. ВСЕГО  ПО  СМЕТЕ С НДС</t>
  </si>
  <si>
    <t>С101-1689
Доски подоконные ПВХ шириной 600мм (711,72/3,72=191,32) м</t>
  </si>
  <si>
    <t>Объект: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</si>
</sst>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#0"/>
    <numFmt numFmtId="166" formatCode="#,##0.00;\-#,##0.00;"/>
    <numFmt numFmtId="167" formatCode="#,##0.##;\-#,##0.##;#\ ##"/>
    <numFmt numFmtId="168" formatCode="#,##0.00000000;\-#,##0.00000000;"/>
    <numFmt numFmtId="169" formatCode="#,##0.00######################"/>
    <numFmt numFmtId="170" formatCode="#,##0.00_ ;\-#,##0.00\ "/>
    <numFmt numFmtId="171" formatCode="#,##0.#;\-#,##0.#;#\ ##"/>
    <numFmt numFmtId="172" formatCode="#,##0;\-#,##0;#\ ##"/>
    <numFmt numFmtId="173" formatCode="#,##0.0;\-#,##0.0;"/>
    <numFmt numFmtId="174" formatCode="#,##0.0;\-#,##0;"/>
    <numFmt numFmtId="175" formatCode="#,##0_ ;\-#,##0\ "/>
  </numFmts>
  <fonts count="45">
    <font>
      <sz val="8"/>
      <name val="Verdana"/>
      <family val="0"/>
    </font>
    <font>
      <sz val="8"/>
      <color indexed="8"/>
      <name val="Verdana"/>
      <family val="0"/>
    </font>
    <font>
      <b/>
      <sz val="8"/>
      <name val="Verdana"/>
      <family val="0"/>
    </font>
    <font>
      <b/>
      <u val="single"/>
      <sz val="8"/>
      <name val="Verdana"/>
      <family val="0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56"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 applyProtection="1">
      <alignment/>
      <protection/>
    </xf>
    <xf numFmtId="49" fontId="0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166" fontId="0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center" vertical="center"/>
    </xf>
    <xf numFmtId="164" fontId="0" fillId="33" borderId="0" xfId="0" applyNumberFormat="1" applyFont="1" applyFill="1" applyBorder="1" applyAlignment="1">
      <alignment horizontal="right" vertical="top"/>
    </xf>
    <xf numFmtId="168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right" vertical="center"/>
    </xf>
    <xf numFmtId="164" fontId="0" fillId="33" borderId="0" xfId="0" applyNumberFormat="1" applyFont="1" applyFill="1" applyBorder="1" applyAlignment="1">
      <alignment horizontal="right" vertical="center"/>
    </xf>
    <xf numFmtId="169" fontId="0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right" vertical="top" wrapText="1"/>
    </xf>
    <xf numFmtId="164" fontId="6" fillId="0" borderId="0" xfId="0" applyNumberFormat="1" applyFont="1" applyAlignment="1">
      <alignment horizontal="right" vertical="top" wrapText="1"/>
    </xf>
    <xf numFmtId="49" fontId="6" fillId="0" borderId="0" xfId="0" applyNumberFormat="1" applyFont="1" applyAlignment="1">
      <alignment horizontal="right" vertical="top"/>
    </xf>
    <xf numFmtId="49" fontId="6" fillId="0" borderId="0" xfId="0" applyNumberFormat="1" applyFont="1" applyAlignment="1">
      <alignment horizontal="left" vertical="top"/>
    </xf>
    <xf numFmtId="164" fontId="7" fillId="0" borderId="0" xfId="0" applyNumberFormat="1" applyFont="1" applyAlignment="1">
      <alignment horizontal="right" vertical="top"/>
    </xf>
    <xf numFmtId="49" fontId="7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167" fontId="7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top"/>
    </xf>
    <xf numFmtId="164" fontId="11" fillId="0" borderId="0" xfId="0" applyNumberFormat="1" applyFont="1" applyAlignment="1">
      <alignment horizontal="right" vertical="top" wrapText="1"/>
    </xf>
    <xf numFmtId="49" fontId="7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right" vertical="top"/>
    </xf>
    <xf numFmtId="49" fontId="7" fillId="0" borderId="10" xfId="0" applyNumberFormat="1" applyFont="1" applyBorder="1" applyAlignment="1">
      <alignment horizontal="left" vertical="top" wrapText="1"/>
    </xf>
    <xf numFmtId="167" fontId="7" fillId="0" borderId="10" xfId="0" applyNumberFormat="1" applyFont="1" applyBorder="1" applyAlignment="1">
      <alignment horizontal="right" vertical="top"/>
    </xf>
    <xf numFmtId="164" fontId="7" fillId="0" borderId="10" xfId="0" applyNumberFormat="1" applyFont="1" applyBorder="1" applyAlignment="1">
      <alignment horizontal="right" vertical="top"/>
    </xf>
    <xf numFmtId="164" fontId="6" fillId="0" borderId="10" xfId="0" applyNumberFormat="1" applyFont="1" applyBorder="1" applyAlignment="1">
      <alignment horizontal="center" vertical="top" wrapText="1"/>
    </xf>
    <xf numFmtId="166" fontId="6" fillId="0" borderId="10" xfId="0" applyNumberFormat="1" applyFont="1" applyBorder="1" applyAlignment="1">
      <alignment horizontal="center" vertical="top" wrapText="1"/>
    </xf>
    <xf numFmtId="164" fontId="10" fillId="0" borderId="10" xfId="0" applyNumberFormat="1" applyFont="1" applyBorder="1" applyAlignment="1">
      <alignment horizontal="center" vertical="top" wrapText="1"/>
    </xf>
    <xf numFmtId="164" fontId="7" fillId="0" borderId="10" xfId="0" applyNumberFormat="1" applyFont="1" applyBorder="1" applyAlignment="1">
      <alignment horizontal="center" vertical="top" wrapText="1"/>
    </xf>
    <xf numFmtId="167" fontId="7" fillId="0" borderId="10" xfId="0" applyNumberFormat="1" applyFont="1" applyBorder="1" applyAlignment="1">
      <alignment horizontal="center" vertical="top"/>
    </xf>
    <xf numFmtId="164" fontId="7" fillId="0" borderId="10" xfId="0" applyNumberFormat="1" applyFont="1" applyBorder="1" applyAlignment="1">
      <alignment horizontal="center" vertical="top"/>
    </xf>
    <xf numFmtId="164" fontId="7" fillId="0" borderId="0" xfId="0" applyNumberFormat="1" applyFont="1" applyAlignment="1">
      <alignment horizontal="center" vertical="top" wrapText="1"/>
    </xf>
    <xf numFmtId="167" fontId="7" fillId="0" borderId="0" xfId="0" applyNumberFormat="1" applyFont="1" applyAlignment="1">
      <alignment horizontal="center" vertical="top"/>
    </xf>
    <xf numFmtId="164" fontId="7" fillId="0" borderId="0" xfId="0" applyNumberFormat="1" applyFont="1" applyAlignment="1">
      <alignment horizontal="center" vertical="top"/>
    </xf>
    <xf numFmtId="170" fontId="6" fillId="0" borderId="10" xfId="0" applyNumberFormat="1" applyFont="1" applyBorder="1" applyAlignment="1">
      <alignment horizontal="center" vertical="top" wrapText="1"/>
    </xf>
    <xf numFmtId="172" fontId="7" fillId="0" borderId="10" xfId="0" applyNumberFormat="1" applyFont="1" applyBorder="1" applyAlignment="1">
      <alignment horizontal="center" vertical="top"/>
    </xf>
    <xf numFmtId="174" fontId="6" fillId="0" borderId="10" xfId="0" applyNumberFormat="1" applyFont="1" applyBorder="1" applyAlignment="1">
      <alignment horizontal="center" vertical="top" wrapText="1"/>
    </xf>
    <xf numFmtId="175" fontId="6" fillId="0" borderId="10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wrapText="1"/>
    </xf>
    <xf numFmtId="172" fontId="7" fillId="0" borderId="0" xfId="0" applyNumberFormat="1" applyFont="1" applyAlignment="1">
      <alignment horizontal="center" vertical="top"/>
    </xf>
    <xf numFmtId="1" fontId="7" fillId="0" borderId="10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left" vertical="top" wrapText="1"/>
    </xf>
    <xf numFmtId="49" fontId="7" fillId="0" borderId="13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left" vertical="top"/>
    </xf>
    <xf numFmtId="49" fontId="7" fillId="0" borderId="12" xfId="0" applyNumberFormat="1" applyFont="1" applyBorder="1" applyAlignment="1">
      <alignment horizontal="left" vertical="top"/>
    </xf>
    <xf numFmtId="49" fontId="7" fillId="0" borderId="13" xfId="0" applyNumberFormat="1" applyFont="1" applyBorder="1" applyAlignment="1">
      <alignment horizontal="left" vertical="top"/>
    </xf>
    <xf numFmtId="172" fontId="7" fillId="0" borderId="10" xfId="0" applyNumberFormat="1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center" vertical="top"/>
    </xf>
    <xf numFmtId="164" fontId="7" fillId="0" borderId="11" xfId="0" applyNumberFormat="1" applyFont="1" applyBorder="1" applyAlignment="1">
      <alignment horizontal="left" vertical="top" wrapText="1"/>
    </xf>
    <xf numFmtId="164" fontId="7" fillId="0" borderId="12" xfId="0" applyNumberFormat="1" applyFont="1" applyBorder="1" applyAlignment="1">
      <alignment horizontal="left" vertical="top" wrapText="1"/>
    </xf>
    <xf numFmtId="164" fontId="7" fillId="0" borderId="13" xfId="0" applyNumberFormat="1" applyFont="1" applyBorder="1" applyAlignment="1">
      <alignment horizontal="left" vertical="top" wrapText="1"/>
    </xf>
    <xf numFmtId="49" fontId="7" fillId="0" borderId="14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vertical="top" wrapText="1"/>
    </xf>
    <xf numFmtId="164" fontId="6" fillId="0" borderId="10" xfId="0" applyNumberFormat="1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left" vertical="top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vertical="top" wrapText="1"/>
    </xf>
    <xf numFmtId="164" fontId="6" fillId="0" borderId="14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49" fontId="8" fillId="0" borderId="10" xfId="0" applyNumberFormat="1" applyFont="1" applyBorder="1" applyAlignment="1">
      <alignment horizontal="left" vertical="top"/>
    </xf>
    <xf numFmtId="49" fontId="7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167" fontId="7" fillId="0" borderId="0" xfId="0" applyNumberFormat="1" applyFont="1" applyAlignment="1">
      <alignment horizontal="right" vertical="top"/>
    </xf>
    <xf numFmtId="164" fontId="7" fillId="0" borderId="0" xfId="0" applyNumberFormat="1" applyFont="1" applyAlignment="1">
      <alignment horizontal="right" vertical="top"/>
    </xf>
    <xf numFmtId="49" fontId="7" fillId="0" borderId="10" xfId="0" applyNumberFormat="1" applyFont="1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164" fontId="0" fillId="0" borderId="0" xfId="0" applyNumberFormat="1" applyFont="1" applyAlignment="1">
      <alignment horizontal="right" vertical="top"/>
    </xf>
    <xf numFmtId="166" fontId="0" fillId="0" borderId="0" xfId="0" applyNumberFormat="1" applyFont="1" applyAlignment="1">
      <alignment horizontal="right" vertical="top"/>
    </xf>
    <xf numFmtId="49" fontId="2" fillId="33" borderId="0" xfId="0" applyNumberFormat="1" applyFont="1" applyFill="1" applyBorder="1" applyAlignment="1">
      <alignment horizontal="left" vertical="top"/>
    </xf>
    <xf numFmtId="49" fontId="3" fillId="0" borderId="0" xfId="0" applyNumberFormat="1" applyFont="1" applyAlignment="1">
      <alignment horizontal="left" vertical="center"/>
    </xf>
    <xf numFmtId="164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right" vertical="top"/>
    </xf>
    <xf numFmtId="169" fontId="0" fillId="0" borderId="0" xfId="0" applyNumberFormat="1" applyFont="1" applyAlignment="1">
      <alignment horizontal="right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1206"/>
  <sheetViews>
    <sheetView tabSelected="1" zoomScalePageLayoutView="0" workbookViewId="0" topLeftCell="D1">
      <selection activeCell="Q3" sqref="Q3"/>
    </sheetView>
  </sheetViews>
  <sheetFormatPr defaultColWidth="9.140625" defaultRowHeight="10.5"/>
  <cols>
    <col min="1" max="1" width="4.140625" style="14" customWidth="1"/>
    <col min="2" max="2" width="42.140625" style="14" customWidth="1"/>
    <col min="3" max="3" width="8.28125" style="22" customWidth="1"/>
    <col min="4" max="4" width="12.00390625" style="22" customWidth="1"/>
    <col min="5" max="5" width="10.140625" style="22" customWidth="1"/>
    <col min="6" max="6" width="8.28125" style="22" customWidth="1"/>
    <col min="7" max="7" width="9.28125" style="22" customWidth="1"/>
    <col min="8" max="8" width="10.140625" style="22" customWidth="1"/>
    <col min="9" max="9" width="8.140625" style="22" customWidth="1"/>
    <col min="10" max="10" width="9.140625" style="22" customWidth="1"/>
    <col min="11" max="11" width="6.8515625" style="22" customWidth="1"/>
    <col min="12" max="12" width="9.8515625" style="22" customWidth="1"/>
    <col min="13" max="13" width="10.140625" style="22" customWidth="1"/>
    <col min="14" max="14" width="8.421875" style="22" customWidth="1"/>
    <col min="15" max="16" width="9.140625" style="14" hidden="1" customWidth="1"/>
    <col min="17" max="19" width="9.140625" style="14" customWidth="1"/>
    <col min="20" max="26" width="9.140625" style="14" hidden="1" customWidth="1"/>
    <col min="27" max="16384" width="9.140625" style="14" customWidth="1"/>
  </cols>
  <sheetData>
    <row r="1" spans="1:14" ht="12.75" customHeight="1">
      <c r="A1" s="71" t="s">
        <v>415</v>
      </c>
      <c r="B1" s="71"/>
      <c r="C1" s="71"/>
      <c r="D1" s="71"/>
      <c r="E1" s="71"/>
      <c r="F1" s="71"/>
      <c r="G1" s="71"/>
      <c r="H1" s="71"/>
      <c r="N1" s="23" t="s">
        <v>0</v>
      </c>
    </row>
    <row r="2" spans="1:14" ht="12.75" customHeight="1">
      <c r="A2" s="71" t="s">
        <v>416</v>
      </c>
      <c r="B2" s="71"/>
      <c r="N2" s="23"/>
    </row>
    <row r="3" ht="12.75">
      <c r="A3" s="16" t="s">
        <v>429</v>
      </c>
    </row>
    <row r="4" spans="1:14" ht="12.75">
      <c r="A4" s="75" t="s">
        <v>417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s="24" customFormat="1" ht="14.25">
      <c r="A5" s="76" t="s">
        <v>418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9:14" ht="12.75">
      <c r="I6" s="14"/>
      <c r="J6" s="14"/>
      <c r="K6" s="15" t="s">
        <v>1</v>
      </c>
      <c r="L6" s="81" t="e">
        <f>TEXT((L1200)/1000,"# ##0"&amp;GetSeparator()&amp;"000")</f>
        <v>#NAME?</v>
      </c>
      <c r="M6" s="81"/>
      <c r="N6" s="18" t="s">
        <v>2</v>
      </c>
    </row>
    <row r="7" spans="9:14" ht="12.75">
      <c r="I7" s="14"/>
      <c r="J7" s="14"/>
      <c r="K7" s="15" t="s">
        <v>3</v>
      </c>
      <c r="L7" s="81" t="e">
        <f>TEXT((L1198)/1000,"# ##0"&amp;GetSeparator()&amp;"000")</f>
        <v>#NAME?</v>
      </c>
      <c r="M7" s="81"/>
      <c r="N7" s="18" t="s">
        <v>4</v>
      </c>
    </row>
    <row r="8" spans="1:14" ht="12.75">
      <c r="A8" s="72" t="s">
        <v>422</v>
      </c>
      <c r="B8" s="72"/>
      <c r="C8" s="72"/>
      <c r="D8" s="72"/>
      <c r="I8" s="14"/>
      <c r="J8" s="14"/>
      <c r="K8" s="15" t="s">
        <v>5</v>
      </c>
      <c r="L8" s="81" t="e">
        <f>TEXT((L1195)/1000,"# ##0"&amp;GetSeparator()&amp;"000")</f>
        <v>#NAME?</v>
      </c>
      <c r="M8" s="81"/>
      <c r="N8" s="18" t="s">
        <v>2</v>
      </c>
    </row>
    <row r="9" spans="1:14" ht="21.75" customHeight="1">
      <c r="A9" s="73" t="s">
        <v>6</v>
      </c>
      <c r="B9" s="73" t="s">
        <v>7</v>
      </c>
      <c r="C9" s="69" t="s">
        <v>8</v>
      </c>
      <c r="D9" s="66" t="s">
        <v>9</v>
      </c>
      <c r="E9" s="68"/>
      <c r="F9" s="67"/>
      <c r="G9" s="66" t="s">
        <v>10</v>
      </c>
      <c r="H9" s="68"/>
      <c r="I9" s="67"/>
      <c r="J9" s="66" t="s">
        <v>11</v>
      </c>
      <c r="K9" s="67"/>
      <c r="L9" s="66" t="s">
        <v>12</v>
      </c>
      <c r="M9" s="68"/>
      <c r="N9" s="67"/>
    </row>
    <row r="10" spans="1:14" ht="27" customHeight="1">
      <c r="A10" s="73"/>
      <c r="B10" s="73"/>
      <c r="C10" s="74"/>
      <c r="D10" s="69" t="s">
        <v>13</v>
      </c>
      <c r="E10" s="25" t="s">
        <v>14</v>
      </c>
      <c r="F10" s="25" t="s">
        <v>15</v>
      </c>
      <c r="G10" s="69" t="s">
        <v>13</v>
      </c>
      <c r="H10" s="25" t="s">
        <v>14</v>
      </c>
      <c r="I10" s="25" t="s">
        <v>15</v>
      </c>
      <c r="J10" s="25" t="s">
        <v>14</v>
      </c>
      <c r="K10" s="25" t="s">
        <v>15</v>
      </c>
      <c r="L10" s="69" t="s">
        <v>13</v>
      </c>
      <c r="M10" s="25" t="s">
        <v>14</v>
      </c>
      <c r="N10" s="25" t="s">
        <v>15</v>
      </c>
    </row>
    <row r="11" spans="1:14" ht="24.75" customHeight="1">
      <c r="A11" s="73"/>
      <c r="B11" s="73"/>
      <c r="C11" s="70"/>
      <c r="D11" s="70"/>
      <c r="E11" s="25" t="s">
        <v>16</v>
      </c>
      <c r="F11" s="25" t="s">
        <v>17</v>
      </c>
      <c r="G11" s="70"/>
      <c r="H11" s="25" t="s">
        <v>16</v>
      </c>
      <c r="I11" s="25" t="s">
        <v>17</v>
      </c>
      <c r="J11" s="25" t="s">
        <v>16</v>
      </c>
      <c r="K11" s="25" t="s">
        <v>17</v>
      </c>
      <c r="L11" s="70"/>
      <c r="M11" s="25" t="s">
        <v>16</v>
      </c>
      <c r="N11" s="25" t="s">
        <v>17</v>
      </c>
    </row>
    <row r="12" spans="1:14" s="13" customFormat="1" ht="9.75" customHeight="1">
      <c r="A12" s="26">
        <v>1</v>
      </c>
      <c r="B12" s="26">
        <v>2</v>
      </c>
      <c r="C12" s="26">
        <v>3</v>
      </c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  <c r="L12" s="26">
        <v>12</v>
      </c>
      <c r="M12" s="26">
        <v>13</v>
      </c>
      <c r="N12" s="26">
        <v>14</v>
      </c>
    </row>
    <row r="13" spans="1:14" ht="13.5" customHeight="1">
      <c r="A13" s="27"/>
      <c r="B13" s="59" t="s">
        <v>419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</row>
    <row r="14" spans="1:14" ht="15.75" customHeight="1">
      <c r="A14" s="27"/>
      <c r="B14" s="77" t="s">
        <v>18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</row>
    <row r="15" spans="1:14" ht="12.75">
      <c r="A15" s="27"/>
      <c r="B15" s="27"/>
      <c r="C15" s="34"/>
      <c r="D15" s="34"/>
      <c r="E15" s="34"/>
      <c r="F15" s="34"/>
      <c r="G15" s="34"/>
      <c r="H15" s="34"/>
      <c r="I15" s="34"/>
      <c r="J15" s="78" t="s">
        <v>19</v>
      </c>
      <c r="K15" s="78"/>
      <c r="L15" s="78"/>
      <c r="M15" s="78"/>
      <c r="N15" s="78"/>
    </row>
    <row r="16" spans="1:14" ht="12.75">
      <c r="A16" s="27"/>
      <c r="B16" s="27"/>
      <c r="C16" s="34"/>
      <c r="D16" s="34"/>
      <c r="E16" s="34"/>
      <c r="F16" s="34"/>
      <c r="G16" s="34"/>
      <c r="H16" s="34"/>
      <c r="I16" s="34"/>
      <c r="J16" s="79" t="s">
        <v>20</v>
      </c>
      <c r="K16" s="79"/>
      <c r="L16" s="79"/>
      <c r="M16" s="79"/>
      <c r="N16" s="79"/>
    </row>
    <row r="17" spans="1:14" ht="12.75">
      <c r="A17" s="28" t="s">
        <v>21</v>
      </c>
      <c r="B17" s="63" t="s">
        <v>22</v>
      </c>
      <c r="C17" s="34">
        <v>0.2431</v>
      </c>
      <c r="D17" s="35">
        <f>'Базовые цены за единицу'!B9</f>
        <v>20054.02</v>
      </c>
      <c r="E17" s="35">
        <f>'Базовые цены за единицу'!C9</f>
        <v>1027.47</v>
      </c>
      <c r="F17" s="35">
        <f>'Базовые цены за единицу'!D9</f>
        <v>259.13</v>
      </c>
      <c r="G17" s="35">
        <f>'Базовые цены с учетом расхода'!B9</f>
        <v>4875.13</v>
      </c>
      <c r="H17" s="35">
        <f>'Базовые цены с учетом расхода'!C9</f>
        <v>249.78</v>
      </c>
      <c r="I17" s="35">
        <f>'Базовые цены с учетом расхода'!D9</f>
        <v>62.99</v>
      </c>
      <c r="J17" s="34">
        <v>11.6</v>
      </c>
      <c r="K17" s="35">
        <v>4.64</v>
      </c>
      <c r="L17" s="46">
        <f>'Текущие цены с учетом расхода'!B9</f>
        <v>39916.7</v>
      </c>
      <c r="M17" s="46">
        <f>'Текущие цены с учетом расхода'!C9</f>
        <v>2897.41</v>
      </c>
      <c r="N17" s="35">
        <f>'Текущие цены с учетом расхода'!D9</f>
        <v>292.29</v>
      </c>
    </row>
    <row r="18" spans="1:14" ht="40.5" customHeight="1">
      <c r="A18" s="27"/>
      <c r="B18" s="64"/>
      <c r="C18" s="34"/>
      <c r="D18" s="34"/>
      <c r="E18" s="35">
        <f>'Базовые цены за единицу'!F9</f>
        <v>18767.42</v>
      </c>
      <c r="F18" s="35">
        <f>'Базовые цены за единицу'!E9</f>
        <v>25.54</v>
      </c>
      <c r="G18" s="34"/>
      <c r="H18" s="35">
        <f>'Базовые цены с учетом расхода'!F9</f>
        <v>4562.36</v>
      </c>
      <c r="I18" s="35">
        <f>'Базовые цены с учетом расхода'!E9</f>
        <v>6.21</v>
      </c>
      <c r="J18" s="35">
        <v>8.05</v>
      </c>
      <c r="K18" s="35">
        <v>11.6</v>
      </c>
      <c r="L18" s="46"/>
      <c r="M18" s="46">
        <f>'Текущие цены с учетом расхода'!F9</f>
        <v>36727</v>
      </c>
      <c r="N18" s="35">
        <f>'Текущие цены с учетом расхода'!E9</f>
        <v>72.02</v>
      </c>
    </row>
    <row r="19" spans="1:14" ht="12.75">
      <c r="A19" s="27"/>
      <c r="B19" s="65" t="s">
        <v>23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</row>
    <row r="20" spans="1:14" ht="12.75" hidden="1">
      <c r="A20" s="27"/>
      <c r="B20" s="29" t="s">
        <v>24</v>
      </c>
      <c r="C20" s="34"/>
      <c r="D20" s="34"/>
      <c r="E20" s="34"/>
      <c r="F20" s="34"/>
      <c r="G20" s="34">
        <v>249.78</v>
      </c>
      <c r="H20" s="34"/>
      <c r="I20" s="34"/>
      <c r="J20" s="34"/>
      <c r="K20" s="34"/>
      <c r="L20" s="34">
        <v>2897.41</v>
      </c>
      <c r="M20" s="34"/>
      <c r="N20" s="34"/>
    </row>
    <row r="21" spans="1:14" ht="12.75" hidden="1">
      <c r="A21" s="27"/>
      <c r="B21" s="29" t="s">
        <v>25</v>
      </c>
      <c r="C21" s="34"/>
      <c r="D21" s="34"/>
      <c r="E21" s="34"/>
      <c r="F21" s="34"/>
      <c r="G21" s="34">
        <v>62.99</v>
      </c>
      <c r="H21" s="34"/>
      <c r="I21" s="34"/>
      <c r="J21" s="34"/>
      <c r="K21" s="34"/>
      <c r="L21" s="34">
        <v>292.29</v>
      </c>
      <c r="M21" s="34"/>
      <c r="N21" s="34"/>
    </row>
    <row r="22" spans="1:14" ht="12.75" hidden="1">
      <c r="A22" s="27"/>
      <c r="B22" s="29" t="s">
        <v>26</v>
      </c>
      <c r="C22" s="34"/>
      <c r="D22" s="34"/>
      <c r="E22" s="34"/>
      <c r="F22" s="34"/>
      <c r="G22" s="34">
        <v>6.21</v>
      </c>
      <c r="H22" s="34"/>
      <c r="I22" s="34"/>
      <c r="J22" s="34"/>
      <c r="K22" s="34"/>
      <c r="L22" s="34">
        <v>72.02</v>
      </c>
      <c r="M22" s="34"/>
      <c r="N22" s="34"/>
    </row>
    <row r="23" spans="1:14" ht="12.75" hidden="1">
      <c r="A23" s="27"/>
      <c r="B23" s="29" t="s">
        <v>27</v>
      </c>
      <c r="C23" s="34"/>
      <c r="D23" s="34"/>
      <c r="E23" s="34"/>
      <c r="F23" s="34"/>
      <c r="G23" s="34">
        <v>4562.36</v>
      </c>
      <c r="H23" s="34"/>
      <c r="I23" s="34"/>
      <c r="J23" s="34"/>
      <c r="K23" s="34"/>
      <c r="L23" s="34">
        <v>36727</v>
      </c>
      <c r="M23" s="34"/>
      <c r="N23" s="34"/>
    </row>
    <row r="24" spans="1:14" ht="25.5" hidden="1">
      <c r="A24" s="27"/>
      <c r="B24" s="2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1:15" ht="25.5" hidden="1">
      <c r="A25" s="27"/>
      <c r="B25" s="29" t="s">
        <v>29</v>
      </c>
      <c r="C25" s="34"/>
      <c r="D25" s="36"/>
      <c r="E25" s="34"/>
      <c r="F25" s="34"/>
      <c r="G25" s="34"/>
      <c r="H25" s="34"/>
      <c r="I25" s="34"/>
      <c r="J25" s="34"/>
      <c r="K25" s="36"/>
      <c r="L25" s="34"/>
      <c r="M25" s="34"/>
      <c r="N25" s="34"/>
      <c r="O25" s="14" t="s">
        <v>30</v>
      </c>
    </row>
    <row r="26" spans="1:14" ht="12.75" hidden="1">
      <c r="A26" s="27"/>
      <c r="B26" s="29" t="s">
        <v>31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spans="1:14" ht="25.5" hidden="1">
      <c r="A27" s="27"/>
      <c r="B27" s="29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 ht="12.75" hidden="1">
      <c r="A28" s="27"/>
      <c r="B28" s="29" t="s">
        <v>33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1:16" ht="12.75" hidden="1">
      <c r="A29" s="27"/>
      <c r="B29" s="29" t="s">
        <v>34</v>
      </c>
      <c r="C29" s="34"/>
      <c r="D29" s="34">
        <v>110</v>
      </c>
      <c r="E29" s="34"/>
      <c r="F29" s="34"/>
      <c r="G29" s="35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281.59</v>
      </c>
      <c r="H29" s="34"/>
      <c r="I29" s="34"/>
      <c r="J29" s="34"/>
      <c r="K29" s="34">
        <v>93</v>
      </c>
      <c r="L29" s="35">
        <f>IF('Текущие цены с учетом расхода'!N9&gt;0,'Текущие цены с учетом расхода'!N9,IF('Текущие цены с учетом расхода'!N9&lt;0,'Текущие цены с учетом расхода'!N9,""))</f>
        <v>2761.57</v>
      </c>
      <c r="M29" s="34"/>
      <c r="N29" s="34"/>
      <c r="P29" s="19" t="s">
        <v>35</v>
      </c>
    </row>
    <row r="30" spans="1:16" ht="12.75" hidden="1">
      <c r="A30" s="27"/>
      <c r="B30" s="29" t="s">
        <v>36</v>
      </c>
      <c r="C30" s="34"/>
      <c r="D30" s="34">
        <v>110</v>
      </c>
      <c r="E30" s="34"/>
      <c r="F30" s="34"/>
      <c r="G30" s="35">
        <f>IF('Базовые цены с учетом расхода'!P9&gt;0,'Базовые цены с учетом расхода'!P9,IF('Базовые цены с учетом расхода'!P9&lt;0,'Базовые цены с учетом расхода'!P9,""))</f>
        <v>274.76</v>
      </c>
      <c r="H30" s="34"/>
      <c r="I30" s="34"/>
      <c r="J30" s="34"/>
      <c r="K30" s="34">
        <v>93</v>
      </c>
      <c r="L30" s="35">
        <f>IF('Текущие цены с учетом расхода'!P9&gt;0,'Текущие цены с учетом расхода'!P9,IF('Текущие цены с учетом расхода'!P9&lt;0,'Текущие цены с учетом расхода'!P9,""))</f>
        <v>2694.59</v>
      </c>
      <c r="M30" s="34"/>
      <c r="N30" s="34"/>
      <c r="P30" s="19" t="s">
        <v>37</v>
      </c>
    </row>
    <row r="31" spans="1:16" ht="25.5" hidden="1">
      <c r="A31" s="27"/>
      <c r="B31" s="29" t="s">
        <v>38</v>
      </c>
      <c r="C31" s="34"/>
      <c r="D31" s="34">
        <v>110</v>
      </c>
      <c r="E31" s="34"/>
      <c r="F31" s="34"/>
      <c r="G31" s="35">
        <f>IF('Базовые цены с учетом расхода'!Q9&gt;0,'Базовые цены с учетом расхода'!Q9,IF('Базовые цены с учетом расхода'!Q9&lt;0,'Базовые цены с учетом расхода'!Q9,""))</f>
        <v>6.83</v>
      </c>
      <c r="H31" s="34"/>
      <c r="I31" s="34"/>
      <c r="J31" s="34"/>
      <c r="K31" s="34">
        <v>93</v>
      </c>
      <c r="L31" s="35">
        <f>IF('Текущие цены с учетом расхода'!Q9&gt;0,'Текущие цены с учетом расхода'!Q9,IF('Текущие цены с учетом расхода'!Q9&lt;0,'Текущие цены с учетом расхода'!Q9,""))</f>
        <v>66.98</v>
      </c>
      <c r="M31" s="34"/>
      <c r="N31" s="34"/>
      <c r="P31" s="19" t="s">
        <v>39</v>
      </c>
    </row>
    <row r="32" spans="1:16" ht="12.75" hidden="1">
      <c r="A32" s="27"/>
      <c r="B32" s="29" t="s">
        <v>40</v>
      </c>
      <c r="C32" s="34"/>
      <c r="D32" s="34">
        <v>68</v>
      </c>
      <c r="E32" s="34"/>
      <c r="F32" s="34"/>
      <c r="G32" s="35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174.07</v>
      </c>
      <c r="H32" s="34"/>
      <c r="I32" s="34"/>
      <c r="J32" s="34"/>
      <c r="K32" s="34">
        <v>54</v>
      </c>
      <c r="L32" s="35">
        <f>IF('Текущие цены с учетом расхода'!O9&gt;0,'Текущие цены с учетом расхода'!O9,IF('Текущие цены с учетом расхода'!O9&lt;0,'Текущие цены с учетом расхода'!O9,""))</f>
        <v>1603.49</v>
      </c>
      <c r="M32" s="34"/>
      <c r="N32" s="34"/>
      <c r="P32" s="19" t="s">
        <v>41</v>
      </c>
    </row>
    <row r="33" spans="1:16" ht="12.75" hidden="1">
      <c r="A33" s="27"/>
      <c r="B33" s="29" t="s">
        <v>42</v>
      </c>
      <c r="C33" s="34"/>
      <c r="D33" s="34">
        <v>68</v>
      </c>
      <c r="E33" s="34"/>
      <c r="F33" s="34"/>
      <c r="G33" s="35">
        <f>IF('Базовые цены с учетом расхода'!R9&gt;0,'Базовые цены с учетом расхода'!R9,IF('Базовые цены с учетом расхода'!R9&lt;0,'Базовые цены с учетом расхода'!R9,""))</f>
        <v>169.85</v>
      </c>
      <c r="H33" s="34"/>
      <c r="I33" s="34"/>
      <c r="J33" s="34"/>
      <c r="K33" s="34">
        <v>54</v>
      </c>
      <c r="L33" s="35">
        <f>IF('Текущие цены с учетом расхода'!R9&gt;0,'Текущие цены с учетом расхода'!R9,IF('Текущие цены с учетом расхода'!R9&lt;0,'Текущие цены с учетом расхода'!R9,""))</f>
        <v>1564.6</v>
      </c>
      <c r="M33" s="34"/>
      <c r="N33" s="34"/>
      <c r="P33" s="19" t="s">
        <v>43</v>
      </c>
    </row>
    <row r="34" spans="1:16" ht="12.75" hidden="1">
      <c r="A34" s="27"/>
      <c r="B34" s="29" t="s">
        <v>44</v>
      </c>
      <c r="C34" s="34"/>
      <c r="D34" s="34">
        <v>68</v>
      </c>
      <c r="E34" s="34"/>
      <c r="F34" s="34"/>
      <c r="G34" s="35">
        <f>IF('Базовые цены с учетом расхода'!S9&gt;0,'Базовые цены с учетом расхода'!S9,IF('Базовые цены с учетом расхода'!S9&lt;0,'Базовые цены с учетом расхода'!S9,""))</f>
        <v>4.22</v>
      </c>
      <c r="H34" s="34"/>
      <c r="I34" s="34"/>
      <c r="J34" s="34"/>
      <c r="K34" s="34">
        <v>54</v>
      </c>
      <c r="L34" s="35">
        <f>IF('Текущие цены с учетом расхода'!S9&gt;0,'Текущие цены с учетом расхода'!S9,IF('Текущие цены с учетом расхода'!S9&lt;0,'Текущие цены с учетом расхода'!S9,""))</f>
        <v>38.89</v>
      </c>
      <c r="M34" s="34"/>
      <c r="N34" s="34"/>
      <c r="P34" s="19" t="s">
        <v>45</v>
      </c>
    </row>
    <row r="35" spans="1:14" ht="12.75">
      <c r="A35" s="27"/>
      <c r="B35" s="27"/>
      <c r="C35" s="34"/>
      <c r="D35" s="34"/>
      <c r="E35" s="34"/>
      <c r="F35" s="34"/>
      <c r="G35" s="34"/>
      <c r="H35" s="34"/>
      <c r="I35" s="34"/>
      <c r="J35" s="78" t="s">
        <v>19</v>
      </c>
      <c r="K35" s="78"/>
      <c r="L35" s="78"/>
      <c r="M35" s="78"/>
      <c r="N35" s="78"/>
    </row>
    <row r="36" spans="1:14" ht="12.75">
      <c r="A36" s="27"/>
      <c r="B36" s="27"/>
      <c r="C36" s="34"/>
      <c r="D36" s="34"/>
      <c r="E36" s="34"/>
      <c r="F36" s="34"/>
      <c r="G36" s="34"/>
      <c r="H36" s="34"/>
      <c r="I36" s="34"/>
      <c r="J36" s="79" t="s">
        <v>46</v>
      </c>
      <c r="K36" s="79"/>
      <c r="L36" s="79"/>
      <c r="M36" s="79"/>
      <c r="N36" s="79"/>
    </row>
    <row r="37" spans="1:14" ht="12.75">
      <c r="A37" s="28" t="s">
        <v>47</v>
      </c>
      <c r="B37" s="63" t="s">
        <v>48</v>
      </c>
      <c r="C37" s="34">
        <v>-0.63206</v>
      </c>
      <c r="D37" s="35">
        <f>'Базовые цены за единицу'!B10</f>
        <v>6893.2</v>
      </c>
      <c r="E37" s="35">
        <f>'Базовые цены за единицу'!C10</f>
        <v>0</v>
      </c>
      <c r="F37" s="35">
        <f>'Базовые цены за единицу'!D10</f>
        <v>0</v>
      </c>
      <c r="G37" s="35">
        <f>'Базовые цены с учетом расхода'!B10</f>
        <v>-4356.92</v>
      </c>
      <c r="H37" s="35">
        <f>'Базовые цены с учетом расхода'!C10</f>
        <v>0</v>
      </c>
      <c r="I37" s="35">
        <f>'Базовые цены с учетом расхода'!D10</f>
        <v>0</v>
      </c>
      <c r="J37" s="34"/>
      <c r="K37" s="35"/>
      <c r="L37" s="45">
        <f>'Текущие цены с учетом расхода'!B10</f>
        <v>-35683.14</v>
      </c>
      <c r="M37" s="35">
        <f>'Текущие цены с учетом расхода'!C10</f>
        <v>0</v>
      </c>
      <c r="N37" s="35">
        <f>'Текущие цены с учетом расхода'!D10</f>
        <v>0</v>
      </c>
    </row>
    <row r="38" spans="1:14" ht="29.25" customHeight="1">
      <c r="A38" s="27"/>
      <c r="B38" s="64"/>
      <c r="C38" s="34"/>
      <c r="D38" s="34"/>
      <c r="E38" s="35">
        <f>'Базовые цены за единицу'!F10</f>
        <v>6893.2</v>
      </c>
      <c r="F38" s="35">
        <f>'Базовые цены за единицу'!E10</f>
        <v>0</v>
      </c>
      <c r="G38" s="34"/>
      <c r="H38" s="35">
        <f>'Базовые цены с учетом расхода'!F10</f>
        <v>-4356.92</v>
      </c>
      <c r="I38" s="35">
        <f>'Базовые цены с учетом расхода'!E10</f>
        <v>0</v>
      </c>
      <c r="J38" s="35">
        <v>8.19</v>
      </c>
      <c r="K38" s="34"/>
      <c r="L38" s="34"/>
      <c r="M38" s="45">
        <f>'Текущие цены с учетом расхода'!F10</f>
        <v>-35683.14</v>
      </c>
      <c r="N38" s="35">
        <f>'Текущие цены с учетом расхода'!E10</f>
        <v>0</v>
      </c>
    </row>
    <row r="39" spans="1:14" ht="0.75" customHeight="1" hidden="1">
      <c r="A39" s="27"/>
      <c r="B39" s="30" t="s">
        <v>49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14" ht="12.75" hidden="1">
      <c r="A40" s="27"/>
      <c r="B40" s="29" t="s">
        <v>24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4" ht="12.75" hidden="1">
      <c r="A41" s="27"/>
      <c r="B41" s="29" t="s">
        <v>25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</row>
    <row r="42" spans="1:14" ht="12.75" hidden="1">
      <c r="A42" s="27"/>
      <c r="B42" s="29" t="s">
        <v>26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</row>
    <row r="43" spans="1:14" ht="12.75" hidden="1">
      <c r="A43" s="27"/>
      <c r="B43" s="29" t="s">
        <v>27</v>
      </c>
      <c r="C43" s="34"/>
      <c r="D43" s="34"/>
      <c r="E43" s="34"/>
      <c r="F43" s="34"/>
      <c r="G43" s="34">
        <v>-4356.92</v>
      </c>
      <c r="H43" s="34"/>
      <c r="I43" s="34"/>
      <c r="J43" s="34"/>
      <c r="K43" s="34"/>
      <c r="L43" s="34">
        <v>-35683.14</v>
      </c>
      <c r="M43" s="34"/>
      <c r="N43" s="34"/>
    </row>
    <row r="44" spans="1:14" ht="25.5" hidden="1">
      <c r="A44" s="27"/>
      <c r="B44" s="29" t="s">
        <v>28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</row>
    <row r="45" spans="1:15" ht="25.5" hidden="1">
      <c r="A45" s="27"/>
      <c r="B45" s="29" t="s">
        <v>29</v>
      </c>
      <c r="C45" s="34"/>
      <c r="D45" s="36"/>
      <c r="E45" s="34"/>
      <c r="F45" s="34"/>
      <c r="G45" s="34"/>
      <c r="H45" s="34"/>
      <c r="I45" s="34"/>
      <c r="J45" s="34"/>
      <c r="K45" s="36"/>
      <c r="L45" s="34"/>
      <c r="M45" s="34"/>
      <c r="N45" s="34"/>
      <c r="O45" s="14" t="s">
        <v>30</v>
      </c>
    </row>
    <row r="46" spans="1:14" ht="12.75" hidden="1">
      <c r="A46" s="27"/>
      <c r="B46" s="29" t="s">
        <v>31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</row>
    <row r="47" spans="1:14" ht="25.5" hidden="1">
      <c r="A47" s="27"/>
      <c r="B47" s="29" t="s">
        <v>32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</row>
    <row r="48" spans="1:14" ht="12.75" hidden="1">
      <c r="A48" s="27"/>
      <c r="B48" s="29" t="s">
        <v>33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</row>
    <row r="49" spans="1:16" ht="12.75" hidden="1">
      <c r="A49" s="27"/>
      <c r="B49" s="29" t="s">
        <v>34</v>
      </c>
      <c r="C49" s="34"/>
      <c r="D49" s="34"/>
      <c r="E49" s="34"/>
      <c r="F49" s="34"/>
      <c r="G49" s="35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</c>
      <c r="H49" s="34"/>
      <c r="I49" s="34"/>
      <c r="J49" s="34"/>
      <c r="K49" s="34"/>
      <c r="L49" s="35">
        <f>IF('Текущие цены с учетом расхода'!N10&gt;0,'Текущие цены с учетом расхода'!N10,IF('Текущие цены с учетом расхода'!N10&lt;0,'Текущие цены с учетом расхода'!N10,""))</f>
      </c>
      <c r="M49" s="34"/>
      <c r="N49" s="34"/>
      <c r="P49" s="19" t="s">
        <v>35</v>
      </c>
    </row>
    <row r="50" spans="1:16" ht="12.75" hidden="1">
      <c r="A50" s="27"/>
      <c r="B50" s="29" t="s">
        <v>36</v>
      </c>
      <c r="C50" s="34"/>
      <c r="D50" s="34"/>
      <c r="E50" s="34"/>
      <c r="F50" s="34"/>
      <c r="G50" s="35">
        <f>IF('Базовые цены с учетом расхода'!P10&gt;0,'Базовые цены с учетом расхода'!P10,IF('Базовые цены с учетом расхода'!P10&lt;0,'Базовые цены с учетом расхода'!P10,""))</f>
      </c>
      <c r="H50" s="34"/>
      <c r="I50" s="34"/>
      <c r="J50" s="34"/>
      <c r="K50" s="34"/>
      <c r="L50" s="35">
        <f>IF('Текущие цены с учетом расхода'!P10&gt;0,'Текущие цены с учетом расхода'!P10,IF('Текущие цены с учетом расхода'!P10&lt;0,'Текущие цены с учетом расхода'!P10,""))</f>
      </c>
      <c r="M50" s="34"/>
      <c r="N50" s="34"/>
      <c r="P50" s="19" t="s">
        <v>37</v>
      </c>
    </row>
    <row r="51" spans="1:16" ht="25.5" hidden="1">
      <c r="A51" s="27"/>
      <c r="B51" s="29" t="s">
        <v>38</v>
      </c>
      <c r="C51" s="34"/>
      <c r="D51" s="34"/>
      <c r="E51" s="34"/>
      <c r="F51" s="34"/>
      <c r="G51" s="35">
        <f>IF('Базовые цены с учетом расхода'!Q10&gt;0,'Базовые цены с учетом расхода'!Q10,IF('Базовые цены с учетом расхода'!Q10&lt;0,'Базовые цены с учетом расхода'!Q10,""))</f>
      </c>
      <c r="H51" s="34"/>
      <c r="I51" s="34"/>
      <c r="J51" s="34"/>
      <c r="K51" s="34"/>
      <c r="L51" s="35">
        <f>IF('Текущие цены с учетом расхода'!Q10&gt;0,'Текущие цены с учетом расхода'!Q10,IF('Текущие цены с учетом расхода'!Q10&lt;0,'Текущие цены с учетом расхода'!Q10,""))</f>
      </c>
      <c r="M51" s="34"/>
      <c r="N51" s="34"/>
      <c r="P51" s="19" t="s">
        <v>39</v>
      </c>
    </row>
    <row r="52" spans="1:16" ht="12.75" hidden="1">
      <c r="A52" s="27"/>
      <c r="B52" s="29" t="s">
        <v>40</v>
      </c>
      <c r="C52" s="34"/>
      <c r="D52" s="34"/>
      <c r="E52" s="34"/>
      <c r="F52" s="34"/>
      <c r="G52" s="35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</c>
      <c r="H52" s="34"/>
      <c r="I52" s="34"/>
      <c r="J52" s="34"/>
      <c r="K52" s="34"/>
      <c r="L52" s="35">
        <f>IF('Текущие цены с учетом расхода'!O10&gt;0,'Текущие цены с учетом расхода'!O10,IF('Текущие цены с учетом расхода'!O10&lt;0,'Текущие цены с учетом расхода'!O10,""))</f>
      </c>
      <c r="M52" s="34"/>
      <c r="N52" s="34"/>
      <c r="P52" s="19" t="s">
        <v>41</v>
      </c>
    </row>
    <row r="53" spans="1:16" ht="12.75" hidden="1">
      <c r="A53" s="27"/>
      <c r="B53" s="29" t="s">
        <v>42</v>
      </c>
      <c r="C53" s="34"/>
      <c r="D53" s="34"/>
      <c r="E53" s="34"/>
      <c r="F53" s="34"/>
      <c r="G53" s="35">
        <f>IF('Базовые цены с учетом расхода'!R10&gt;0,'Базовые цены с учетом расхода'!R10,IF('Базовые цены с учетом расхода'!R10&lt;0,'Базовые цены с учетом расхода'!R10,""))</f>
      </c>
      <c r="H53" s="34"/>
      <c r="I53" s="34"/>
      <c r="J53" s="34"/>
      <c r="K53" s="34"/>
      <c r="L53" s="35">
        <f>IF('Текущие цены с учетом расхода'!R10&gt;0,'Текущие цены с учетом расхода'!R10,IF('Текущие цены с учетом расхода'!R10&lt;0,'Текущие цены с учетом расхода'!R10,""))</f>
      </c>
      <c r="M53" s="34"/>
      <c r="N53" s="34"/>
      <c r="P53" s="19" t="s">
        <v>43</v>
      </c>
    </row>
    <row r="54" spans="1:16" ht="12.75" hidden="1">
      <c r="A54" s="27"/>
      <c r="B54" s="29" t="s">
        <v>44</v>
      </c>
      <c r="C54" s="34"/>
      <c r="D54" s="34"/>
      <c r="E54" s="34"/>
      <c r="F54" s="34"/>
      <c r="G54" s="35">
        <f>IF('Базовые цены с учетом расхода'!S10&gt;0,'Базовые цены с учетом расхода'!S10,IF('Базовые цены с учетом расхода'!S10&lt;0,'Базовые цены с учетом расхода'!S10,""))</f>
      </c>
      <c r="H54" s="34"/>
      <c r="I54" s="34"/>
      <c r="J54" s="34"/>
      <c r="K54" s="34"/>
      <c r="L54" s="35">
        <f>IF('Текущие цены с учетом расхода'!S10&gt;0,'Текущие цены с учетом расхода'!S10,IF('Текущие цены с учетом расхода'!S10&lt;0,'Текущие цены с учетом расхода'!S10,""))</f>
      </c>
      <c r="M54" s="34"/>
      <c r="N54" s="34"/>
      <c r="P54" s="19" t="s">
        <v>45</v>
      </c>
    </row>
    <row r="55" spans="1:14" ht="12.75">
      <c r="A55" s="27"/>
      <c r="B55" s="27"/>
      <c r="C55" s="34"/>
      <c r="D55" s="34"/>
      <c r="E55" s="34"/>
      <c r="F55" s="34"/>
      <c r="G55" s="34"/>
      <c r="H55" s="34"/>
      <c r="I55" s="34"/>
      <c r="J55" s="78" t="s">
        <v>19</v>
      </c>
      <c r="K55" s="78"/>
      <c r="L55" s="78"/>
      <c r="M55" s="78"/>
      <c r="N55" s="78"/>
    </row>
    <row r="56" spans="1:14" ht="12.75">
      <c r="A56" s="27"/>
      <c r="B56" s="27"/>
      <c r="C56" s="34"/>
      <c r="D56" s="34"/>
      <c r="E56" s="34"/>
      <c r="F56" s="34"/>
      <c r="G56" s="34"/>
      <c r="H56" s="34"/>
      <c r="I56" s="34"/>
      <c r="J56" s="79" t="s">
        <v>50</v>
      </c>
      <c r="K56" s="79"/>
      <c r="L56" s="79"/>
      <c r="M56" s="79"/>
      <c r="N56" s="79"/>
    </row>
    <row r="57" spans="1:14" ht="12.75">
      <c r="A57" s="28" t="s">
        <v>51</v>
      </c>
      <c r="B57" s="63" t="s">
        <v>52</v>
      </c>
      <c r="C57" s="34">
        <v>-0.0272272</v>
      </c>
      <c r="D57" s="35">
        <f>'Базовые цены за единицу'!B11</f>
        <v>4903.1</v>
      </c>
      <c r="E57" s="35">
        <f>'Базовые цены за единицу'!C11</f>
        <v>0</v>
      </c>
      <c r="F57" s="35">
        <f>'Базовые цены за единицу'!D11</f>
        <v>0</v>
      </c>
      <c r="G57" s="35">
        <f>'Базовые цены с учетом расхода'!B11</f>
        <v>-133.5</v>
      </c>
      <c r="H57" s="35">
        <f>'Базовые цены с учетом расхода'!C11</f>
        <v>0</v>
      </c>
      <c r="I57" s="35">
        <f>'Базовые цены с учетом расхода'!D11</f>
        <v>0</v>
      </c>
      <c r="J57" s="34"/>
      <c r="K57" s="35"/>
      <c r="L57" s="45">
        <f>'Текущие цены с учетом расхода'!B11</f>
        <v>-711.54</v>
      </c>
      <c r="M57" s="35">
        <f>'Текущие цены с учетом расхода'!C11</f>
        <v>0</v>
      </c>
      <c r="N57" s="35">
        <f>'Текущие цены с учетом расхода'!D11</f>
        <v>0</v>
      </c>
    </row>
    <row r="58" spans="1:14" ht="27.75" customHeight="1">
      <c r="A58" s="27"/>
      <c r="B58" s="64"/>
      <c r="C58" s="34"/>
      <c r="D58" s="34"/>
      <c r="E58" s="35">
        <f>'Базовые цены за единицу'!F11</f>
        <v>4903.1</v>
      </c>
      <c r="F58" s="35">
        <f>'Базовые цены за единицу'!E11</f>
        <v>0</v>
      </c>
      <c r="G58" s="34"/>
      <c r="H58" s="35">
        <f>'Базовые цены с учетом расхода'!F11</f>
        <v>-133.5</v>
      </c>
      <c r="I58" s="35">
        <f>'Базовые цены с учетом расхода'!E11</f>
        <v>0</v>
      </c>
      <c r="J58" s="35">
        <v>5.33</v>
      </c>
      <c r="K58" s="34"/>
      <c r="L58" s="34"/>
      <c r="M58" s="45">
        <f>'Текущие цены с учетом расхода'!F11</f>
        <v>-711.54</v>
      </c>
      <c r="N58" s="35">
        <f>'Текущие цены с учетом расхода'!E11</f>
        <v>0</v>
      </c>
    </row>
    <row r="59" spans="1:14" ht="0.75" customHeight="1" hidden="1">
      <c r="A59" s="27"/>
      <c r="B59" s="30" t="s">
        <v>53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</row>
    <row r="60" spans="1:14" ht="12.75" hidden="1">
      <c r="A60" s="27"/>
      <c r="B60" s="29" t="s">
        <v>24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</row>
    <row r="61" spans="1:14" ht="12.75" hidden="1">
      <c r="A61" s="27"/>
      <c r="B61" s="29" t="s">
        <v>25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</row>
    <row r="62" spans="1:14" ht="12.75" hidden="1">
      <c r="A62" s="27"/>
      <c r="B62" s="29" t="s">
        <v>26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</row>
    <row r="63" spans="1:14" ht="12.75" hidden="1">
      <c r="A63" s="27"/>
      <c r="B63" s="29" t="s">
        <v>27</v>
      </c>
      <c r="C63" s="34"/>
      <c r="D63" s="34"/>
      <c r="E63" s="34"/>
      <c r="F63" s="34"/>
      <c r="G63" s="34">
        <v>-133.5</v>
      </c>
      <c r="H63" s="34"/>
      <c r="I63" s="34"/>
      <c r="J63" s="34"/>
      <c r="K63" s="34"/>
      <c r="L63" s="34">
        <v>-711.54</v>
      </c>
      <c r="M63" s="34"/>
      <c r="N63" s="34"/>
    </row>
    <row r="64" spans="1:14" ht="25.5" hidden="1">
      <c r="A64" s="27"/>
      <c r="B64" s="29" t="s">
        <v>28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</row>
    <row r="65" spans="1:15" ht="25.5" hidden="1">
      <c r="A65" s="27"/>
      <c r="B65" s="29" t="s">
        <v>29</v>
      </c>
      <c r="C65" s="34"/>
      <c r="D65" s="36"/>
      <c r="E65" s="34"/>
      <c r="F65" s="34"/>
      <c r="G65" s="34"/>
      <c r="H65" s="34"/>
      <c r="I65" s="34"/>
      <c r="J65" s="34"/>
      <c r="K65" s="36"/>
      <c r="L65" s="34"/>
      <c r="M65" s="34"/>
      <c r="N65" s="34"/>
      <c r="O65" s="14" t="s">
        <v>30</v>
      </c>
    </row>
    <row r="66" spans="1:14" ht="12.75" hidden="1">
      <c r="A66" s="27"/>
      <c r="B66" s="29" t="s">
        <v>31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</row>
    <row r="67" spans="1:14" ht="25.5" hidden="1">
      <c r="A67" s="27"/>
      <c r="B67" s="29" t="s">
        <v>32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</row>
    <row r="68" spans="1:14" ht="12.75" hidden="1">
      <c r="A68" s="27"/>
      <c r="B68" s="29" t="s">
        <v>33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</row>
    <row r="69" spans="1:16" ht="12.75" hidden="1">
      <c r="A69" s="27"/>
      <c r="B69" s="29" t="s">
        <v>34</v>
      </c>
      <c r="C69" s="34"/>
      <c r="D69" s="34"/>
      <c r="E69" s="34"/>
      <c r="F69" s="34"/>
      <c r="G69" s="35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</c>
      <c r="H69" s="34"/>
      <c r="I69" s="34"/>
      <c r="J69" s="34"/>
      <c r="K69" s="34"/>
      <c r="L69" s="35">
        <f>IF('Текущие цены с учетом расхода'!N11&gt;0,'Текущие цены с учетом расхода'!N11,IF('Текущие цены с учетом расхода'!N11&lt;0,'Текущие цены с учетом расхода'!N11,""))</f>
      </c>
      <c r="M69" s="34"/>
      <c r="N69" s="34"/>
      <c r="P69" s="19" t="s">
        <v>35</v>
      </c>
    </row>
    <row r="70" spans="1:16" ht="12.75" hidden="1">
      <c r="A70" s="27"/>
      <c r="B70" s="29" t="s">
        <v>36</v>
      </c>
      <c r="C70" s="34"/>
      <c r="D70" s="34"/>
      <c r="E70" s="34"/>
      <c r="F70" s="34"/>
      <c r="G70" s="35">
        <f>IF('Базовые цены с учетом расхода'!P11&gt;0,'Базовые цены с учетом расхода'!P11,IF('Базовые цены с учетом расхода'!P11&lt;0,'Базовые цены с учетом расхода'!P11,""))</f>
      </c>
      <c r="H70" s="34"/>
      <c r="I70" s="34"/>
      <c r="J70" s="34"/>
      <c r="K70" s="34"/>
      <c r="L70" s="35">
        <f>IF('Текущие цены с учетом расхода'!P11&gt;0,'Текущие цены с учетом расхода'!P11,IF('Текущие цены с учетом расхода'!P11&lt;0,'Текущие цены с учетом расхода'!P11,""))</f>
      </c>
      <c r="M70" s="34"/>
      <c r="N70" s="34"/>
      <c r="P70" s="19" t="s">
        <v>37</v>
      </c>
    </row>
    <row r="71" spans="1:16" ht="25.5" hidden="1">
      <c r="A71" s="27"/>
      <c r="B71" s="29" t="s">
        <v>38</v>
      </c>
      <c r="C71" s="34"/>
      <c r="D71" s="34"/>
      <c r="E71" s="34"/>
      <c r="F71" s="34"/>
      <c r="G71" s="35">
        <f>IF('Базовые цены с учетом расхода'!Q11&gt;0,'Базовые цены с учетом расхода'!Q11,IF('Базовые цены с учетом расхода'!Q11&lt;0,'Базовые цены с учетом расхода'!Q11,""))</f>
      </c>
      <c r="H71" s="34"/>
      <c r="I71" s="34"/>
      <c r="J71" s="34"/>
      <c r="K71" s="34"/>
      <c r="L71" s="35">
        <f>IF('Текущие цены с учетом расхода'!Q11&gt;0,'Текущие цены с учетом расхода'!Q11,IF('Текущие цены с учетом расхода'!Q11&lt;0,'Текущие цены с учетом расхода'!Q11,""))</f>
      </c>
      <c r="M71" s="34"/>
      <c r="N71" s="34"/>
      <c r="P71" s="19" t="s">
        <v>39</v>
      </c>
    </row>
    <row r="72" spans="1:16" ht="12.75" hidden="1">
      <c r="A72" s="27"/>
      <c r="B72" s="29" t="s">
        <v>40</v>
      </c>
      <c r="C72" s="34"/>
      <c r="D72" s="34"/>
      <c r="E72" s="34"/>
      <c r="F72" s="34"/>
      <c r="G72" s="35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</c>
      <c r="H72" s="34"/>
      <c r="I72" s="34"/>
      <c r="J72" s="34"/>
      <c r="K72" s="34"/>
      <c r="L72" s="35">
        <f>IF('Текущие цены с учетом расхода'!O11&gt;0,'Текущие цены с учетом расхода'!O11,IF('Текущие цены с учетом расхода'!O11&lt;0,'Текущие цены с учетом расхода'!O11,""))</f>
      </c>
      <c r="M72" s="34"/>
      <c r="N72" s="34"/>
      <c r="P72" s="19" t="s">
        <v>41</v>
      </c>
    </row>
    <row r="73" spans="1:16" ht="12.75" hidden="1">
      <c r="A73" s="27"/>
      <c r="B73" s="29" t="s">
        <v>42</v>
      </c>
      <c r="C73" s="34"/>
      <c r="D73" s="34"/>
      <c r="E73" s="34"/>
      <c r="F73" s="34"/>
      <c r="G73" s="35">
        <f>IF('Базовые цены с учетом расхода'!R11&gt;0,'Базовые цены с учетом расхода'!R11,IF('Базовые цены с учетом расхода'!R11&lt;0,'Базовые цены с учетом расхода'!R11,""))</f>
      </c>
      <c r="H73" s="34"/>
      <c r="I73" s="34"/>
      <c r="J73" s="34"/>
      <c r="K73" s="34"/>
      <c r="L73" s="35">
        <f>IF('Текущие цены с учетом расхода'!R11&gt;0,'Текущие цены с учетом расхода'!R11,IF('Текущие цены с учетом расхода'!R11&lt;0,'Текущие цены с учетом расхода'!R11,""))</f>
      </c>
      <c r="M73" s="34"/>
      <c r="N73" s="34"/>
      <c r="P73" s="19" t="s">
        <v>43</v>
      </c>
    </row>
    <row r="74" spans="1:16" ht="12.75" hidden="1">
      <c r="A74" s="27"/>
      <c r="B74" s="29" t="s">
        <v>44</v>
      </c>
      <c r="C74" s="34"/>
      <c r="D74" s="34"/>
      <c r="E74" s="34"/>
      <c r="F74" s="34"/>
      <c r="G74" s="35">
        <f>IF('Базовые цены с учетом расхода'!S11&gt;0,'Базовые цены с учетом расхода'!S11,IF('Базовые цены с учетом расхода'!S11&lt;0,'Базовые цены с учетом расхода'!S11,""))</f>
      </c>
      <c r="H74" s="34"/>
      <c r="I74" s="34"/>
      <c r="J74" s="34"/>
      <c r="K74" s="34"/>
      <c r="L74" s="35">
        <f>IF('Текущие цены с учетом расхода'!S11&gt;0,'Текущие цены с учетом расхода'!S11,IF('Текущие цены с учетом расхода'!S11&lt;0,'Текущие цены с учетом расхода'!S11,""))</f>
      </c>
      <c r="M74" s="34"/>
      <c r="N74" s="34"/>
      <c r="P74" s="19" t="s">
        <v>45</v>
      </c>
    </row>
    <row r="75" spans="1:14" ht="12.75">
      <c r="A75" s="27"/>
      <c r="B75" s="27"/>
      <c r="C75" s="34"/>
      <c r="D75" s="34"/>
      <c r="E75" s="34"/>
      <c r="F75" s="34"/>
      <c r="G75" s="34"/>
      <c r="H75" s="34"/>
      <c r="I75" s="34"/>
      <c r="J75" s="78" t="s">
        <v>19</v>
      </c>
      <c r="K75" s="78"/>
      <c r="L75" s="78"/>
      <c r="M75" s="78"/>
      <c r="N75" s="78"/>
    </row>
    <row r="76" spans="1:14" ht="12.75">
      <c r="A76" s="27"/>
      <c r="B76" s="27"/>
      <c r="C76" s="34"/>
      <c r="D76" s="34"/>
      <c r="E76" s="34"/>
      <c r="F76" s="34"/>
      <c r="G76" s="34"/>
      <c r="H76" s="34"/>
      <c r="I76" s="34"/>
      <c r="J76" s="79" t="s">
        <v>54</v>
      </c>
      <c r="K76" s="79"/>
      <c r="L76" s="79"/>
      <c r="M76" s="79"/>
      <c r="N76" s="79"/>
    </row>
    <row r="77" spans="1:14" ht="12.75">
      <c r="A77" s="28" t="s">
        <v>55</v>
      </c>
      <c r="B77" s="63" t="s">
        <v>56</v>
      </c>
      <c r="C77" s="34">
        <v>-0.179894</v>
      </c>
      <c r="D77" s="35">
        <f>'Базовые цены за единицу'!B12</f>
        <v>399.94</v>
      </c>
      <c r="E77" s="35">
        <f>'Базовые цены за единицу'!C12</f>
        <v>0</v>
      </c>
      <c r="F77" s="35">
        <f>'Базовые цены за единицу'!D12</f>
        <v>0</v>
      </c>
      <c r="G77" s="35">
        <f>'Базовые цены с учетом расхода'!B12</f>
        <v>-71.95</v>
      </c>
      <c r="H77" s="35">
        <f>'Базовые цены с учетом расхода'!C12</f>
        <v>0</v>
      </c>
      <c r="I77" s="35">
        <f>'Базовые цены с учетом расхода'!D12</f>
        <v>0</v>
      </c>
      <c r="J77" s="34"/>
      <c r="K77" s="35"/>
      <c r="L77" s="45">
        <f>'Текущие цены с учетом расхода'!B12</f>
        <v>-340.31</v>
      </c>
      <c r="M77" s="35">
        <f>'Текущие цены с учетом расхода'!C12</f>
        <v>0</v>
      </c>
      <c r="N77" s="35">
        <f>'Текущие цены с учетом расхода'!D12</f>
        <v>0</v>
      </c>
    </row>
    <row r="78" spans="1:14" ht="27.75" customHeight="1">
      <c r="A78" s="27"/>
      <c r="B78" s="64"/>
      <c r="C78" s="34"/>
      <c r="D78" s="34"/>
      <c r="E78" s="35">
        <f>'Базовые цены за единицу'!F12</f>
        <v>399.94</v>
      </c>
      <c r="F78" s="35">
        <f>'Базовые цены за единицу'!E12</f>
        <v>0</v>
      </c>
      <c r="G78" s="34"/>
      <c r="H78" s="35">
        <f>'Базовые цены с учетом расхода'!F12</f>
        <v>-71.95</v>
      </c>
      <c r="I78" s="35">
        <f>'Базовые цены с учетом расхода'!E12</f>
        <v>0</v>
      </c>
      <c r="J78" s="35">
        <v>4.73</v>
      </c>
      <c r="K78" s="34"/>
      <c r="L78" s="34"/>
      <c r="M78" s="45">
        <f>'Текущие цены с учетом расхода'!F12</f>
        <v>-340.31</v>
      </c>
      <c r="N78" s="35">
        <f>'Текущие цены с учетом расхода'!E12</f>
        <v>0</v>
      </c>
    </row>
    <row r="79" spans="1:14" ht="12.75">
      <c r="A79" s="27"/>
      <c r="B79" s="30" t="s">
        <v>57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</row>
    <row r="80" spans="1:14" ht="12.75" hidden="1">
      <c r="A80" s="27"/>
      <c r="B80" s="29" t="s">
        <v>24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</row>
    <row r="81" spans="1:14" ht="12.75" hidden="1">
      <c r="A81" s="27"/>
      <c r="B81" s="29" t="s">
        <v>25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</row>
    <row r="82" spans="1:14" ht="12.75" hidden="1">
      <c r="A82" s="27"/>
      <c r="B82" s="29" t="s">
        <v>26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</row>
    <row r="83" spans="1:14" ht="12.75" hidden="1">
      <c r="A83" s="27"/>
      <c r="B83" s="29" t="s">
        <v>27</v>
      </c>
      <c r="C83" s="34"/>
      <c r="D83" s="34"/>
      <c r="E83" s="34"/>
      <c r="F83" s="34"/>
      <c r="G83" s="34">
        <v>-71.95</v>
      </c>
      <c r="H83" s="34"/>
      <c r="I83" s="34"/>
      <c r="J83" s="34"/>
      <c r="K83" s="34"/>
      <c r="L83" s="34">
        <v>-340.31</v>
      </c>
      <c r="M83" s="34"/>
      <c r="N83" s="34"/>
    </row>
    <row r="84" spans="1:14" ht="25.5" hidden="1">
      <c r="A84" s="27"/>
      <c r="B84" s="29" t="s">
        <v>28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</row>
    <row r="85" spans="1:15" ht="25.5" hidden="1">
      <c r="A85" s="27"/>
      <c r="B85" s="29" t="s">
        <v>29</v>
      </c>
      <c r="C85" s="34"/>
      <c r="D85" s="36"/>
      <c r="E85" s="34"/>
      <c r="F85" s="34"/>
      <c r="G85" s="34"/>
      <c r="H85" s="34"/>
      <c r="I85" s="34"/>
      <c r="J85" s="34"/>
      <c r="K85" s="36"/>
      <c r="L85" s="34"/>
      <c r="M85" s="34"/>
      <c r="N85" s="34"/>
      <c r="O85" s="14" t="s">
        <v>30</v>
      </c>
    </row>
    <row r="86" spans="1:14" ht="12.75" hidden="1">
      <c r="A86" s="27"/>
      <c r="B86" s="29" t="s">
        <v>31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</row>
    <row r="87" spans="1:14" ht="25.5" hidden="1">
      <c r="A87" s="27"/>
      <c r="B87" s="29" t="s">
        <v>32</v>
      </c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</row>
    <row r="88" spans="1:14" ht="12.75" hidden="1">
      <c r="A88" s="27"/>
      <c r="B88" s="29" t="s">
        <v>33</v>
      </c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</row>
    <row r="89" spans="1:16" ht="12.75" hidden="1">
      <c r="A89" s="27"/>
      <c r="B89" s="29" t="s">
        <v>34</v>
      </c>
      <c r="C89" s="34"/>
      <c r="D89" s="34"/>
      <c r="E89" s="34"/>
      <c r="F89" s="34"/>
      <c r="G89" s="35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</c>
      <c r="H89" s="34"/>
      <c r="I89" s="34"/>
      <c r="J89" s="34"/>
      <c r="K89" s="34"/>
      <c r="L89" s="35">
        <f>IF('Текущие цены с учетом расхода'!N12&gt;0,'Текущие цены с учетом расхода'!N12,IF('Текущие цены с учетом расхода'!N12&lt;0,'Текущие цены с учетом расхода'!N12,""))</f>
      </c>
      <c r="M89" s="34"/>
      <c r="N89" s="34"/>
      <c r="P89" s="19" t="s">
        <v>35</v>
      </c>
    </row>
    <row r="90" spans="1:16" ht="12.75" hidden="1">
      <c r="A90" s="27"/>
      <c r="B90" s="29" t="s">
        <v>36</v>
      </c>
      <c r="C90" s="34"/>
      <c r="D90" s="34"/>
      <c r="E90" s="34"/>
      <c r="F90" s="34"/>
      <c r="G90" s="35">
        <f>IF('Базовые цены с учетом расхода'!P12&gt;0,'Базовые цены с учетом расхода'!P12,IF('Базовые цены с учетом расхода'!P12&lt;0,'Базовые цены с учетом расхода'!P12,""))</f>
      </c>
      <c r="H90" s="34"/>
      <c r="I90" s="34"/>
      <c r="J90" s="34"/>
      <c r="K90" s="34"/>
      <c r="L90" s="35">
        <f>IF('Текущие цены с учетом расхода'!P12&gt;0,'Текущие цены с учетом расхода'!P12,IF('Текущие цены с учетом расхода'!P12&lt;0,'Текущие цены с учетом расхода'!P12,""))</f>
      </c>
      <c r="M90" s="34"/>
      <c r="N90" s="34"/>
      <c r="P90" s="19" t="s">
        <v>37</v>
      </c>
    </row>
    <row r="91" spans="1:16" ht="25.5" hidden="1">
      <c r="A91" s="27"/>
      <c r="B91" s="29" t="s">
        <v>38</v>
      </c>
      <c r="C91" s="34"/>
      <c r="D91" s="34"/>
      <c r="E91" s="34"/>
      <c r="F91" s="34"/>
      <c r="G91" s="35">
        <f>IF('Базовые цены с учетом расхода'!Q12&gt;0,'Базовые цены с учетом расхода'!Q12,IF('Базовые цены с учетом расхода'!Q12&lt;0,'Базовые цены с учетом расхода'!Q12,""))</f>
      </c>
      <c r="H91" s="34"/>
      <c r="I91" s="34"/>
      <c r="J91" s="34"/>
      <c r="K91" s="34"/>
      <c r="L91" s="35">
        <f>IF('Текущие цены с учетом расхода'!Q12&gt;0,'Текущие цены с учетом расхода'!Q12,IF('Текущие цены с учетом расхода'!Q12&lt;0,'Текущие цены с учетом расхода'!Q12,""))</f>
      </c>
      <c r="M91" s="34"/>
      <c r="N91" s="34"/>
      <c r="P91" s="19" t="s">
        <v>39</v>
      </c>
    </row>
    <row r="92" spans="1:16" ht="12.75" hidden="1">
      <c r="A92" s="27"/>
      <c r="B92" s="29" t="s">
        <v>40</v>
      </c>
      <c r="C92" s="34"/>
      <c r="D92" s="34"/>
      <c r="E92" s="34"/>
      <c r="F92" s="34"/>
      <c r="G92" s="35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</c>
      <c r="H92" s="34"/>
      <c r="I92" s="34"/>
      <c r="J92" s="34"/>
      <c r="K92" s="34"/>
      <c r="L92" s="35">
        <f>IF('Текущие цены с учетом расхода'!O12&gt;0,'Текущие цены с учетом расхода'!O12,IF('Текущие цены с учетом расхода'!O12&lt;0,'Текущие цены с учетом расхода'!O12,""))</f>
      </c>
      <c r="M92" s="34"/>
      <c r="N92" s="34"/>
      <c r="P92" s="19" t="s">
        <v>41</v>
      </c>
    </row>
    <row r="93" spans="1:16" ht="12.75" hidden="1">
      <c r="A93" s="27"/>
      <c r="B93" s="29" t="s">
        <v>42</v>
      </c>
      <c r="C93" s="34"/>
      <c r="D93" s="34"/>
      <c r="E93" s="34"/>
      <c r="F93" s="34"/>
      <c r="G93" s="35">
        <f>IF('Базовые цены с учетом расхода'!R12&gt;0,'Базовые цены с учетом расхода'!R12,IF('Базовые цены с учетом расхода'!R12&lt;0,'Базовые цены с учетом расхода'!R12,""))</f>
      </c>
      <c r="H93" s="34"/>
      <c r="I93" s="34"/>
      <c r="J93" s="34"/>
      <c r="K93" s="34"/>
      <c r="L93" s="35">
        <f>IF('Текущие цены с учетом расхода'!R12&gt;0,'Текущие цены с учетом расхода'!R12,IF('Текущие цены с учетом расхода'!R12&lt;0,'Текущие цены с учетом расхода'!R12,""))</f>
      </c>
      <c r="M93" s="34"/>
      <c r="N93" s="34"/>
      <c r="P93" s="19" t="s">
        <v>43</v>
      </c>
    </row>
    <row r="94" spans="1:16" ht="12.75" hidden="1">
      <c r="A94" s="27"/>
      <c r="B94" s="29" t="s">
        <v>44</v>
      </c>
      <c r="C94" s="34"/>
      <c r="D94" s="34"/>
      <c r="E94" s="34"/>
      <c r="F94" s="34"/>
      <c r="G94" s="35">
        <f>IF('Базовые цены с учетом расхода'!S12&gt;0,'Базовые цены с учетом расхода'!S12,IF('Базовые цены с учетом расхода'!S12&lt;0,'Базовые цены с учетом расхода'!S12,""))</f>
      </c>
      <c r="H94" s="34"/>
      <c r="I94" s="34"/>
      <c r="J94" s="34"/>
      <c r="K94" s="34"/>
      <c r="L94" s="35">
        <f>IF('Текущие цены с учетом расхода'!S12&gt;0,'Текущие цены с учетом расхода'!S12,IF('Текущие цены с учетом расхода'!S12&lt;0,'Текущие цены с учетом расхода'!S12,""))</f>
      </c>
      <c r="M94" s="34"/>
      <c r="N94" s="34"/>
      <c r="P94" s="19" t="s">
        <v>45</v>
      </c>
    </row>
    <row r="95" spans="1:14" ht="12.75">
      <c r="A95" s="27"/>
      <c r="B95" s="27"/>
      <c r="C95" s="34"/>
      <c r="D95" s="34"/>
      <c r="E95" s="34"/>
      <c r="F95" s="34"/>
      <c r="G95" s="34"/>
      <c r="H95" s="34"/>
      <c r="I95" s="34"/>
      <c r="J95" s="78" t="s">
        <v>19</v>
      </c>
      <c r="K95" s="78"/>
      <c r="L95" s="78"/>
      <c r="M95" s="78"/>
      <c r="N95" s="78"/>
    </row>
    <row r="96" spans="1:14" ht="12.75">
      <c r="A96" s="27"/>
      <c r="B96" s="27"/>
      <c r="C96" s="34"/>
      <c r="D96" s="34"/>
      <c r="E96" s="34"/>
      <c r="F96" s="34"/>
      <c r="G96" s="34"/>
      <c r="H96" s="34"/>
      <c r="I96" s="34"/>
      <c r="J96" s="79" t="s">
        <v>58</v>
      </c>
      <c r="K96" s="79"/>
      <c r="L96" s="79"/>
      <c r="M96" s="79"/>
      <c r="N96" s="79"/>
    </row>
    <row r="97" spans="1:14" ht="12.75">
      <c r="A97" s="28" t="s">
        <v>59</v>
      </c>
      <c r="B97" s="63" t="s">
        <v>60</v>
      </c>
      <c r="C97" s="34">
        <v>0.0644</v>
      </c>
      <c r="D97" s="35">
        <f>'Базовые цены за единицу'!B13</f>
        <v>67.06</v>
      </c>
      <c r="E97" s="35">
        <f>'Базовые цены за единицу'!C13</f>
        <v>60.89</v>
      </c>
      <c r="F97" s="35">
        <f>'Базовые цены за единицу'!D13</f>
        <v>6.17</v>
      </c>
      <c r="G97" s="35">
        <f>'Базовые цены с учетом расхода'!B13</f>
        <v>4.32</v>
      </c>
      <c r="H97" s="35">
        <f>'Базовые цены с учетом расхода'!C13</f>
        <v>3.92</v>
      </c>
      <c r="I97" s="35">
        <f>'Базовые цены с учетом расхода'!D13</f>
        <v>0.4</v>
      </c>
      <c r="J97" s="34">
        <v>11.6</v>
      </c>
      <c r="K97" s="35">
        <v>6.53</v>
      </c>
      <c r="L97" s="46">
        <f>'Текущие цены с учетом расхода'!B13</f>
        <v>48.08</v>
      </c>
      <c r="M97" s="46">
        <f>'Текущие цены с учетом расхода'!C13</f>
        <v>45.49</v>
      </c>
      <c r="N97" s="35">
        <f>'Текущие цены с учетом расхода'!D13</f>
        <v>2.59</v>
      </c>
    </row>
    <row r="98" spans="1:14" ht="27.75" customHeight="1">
      <c r="A98" s="27"/>
      <c r="B98" s="64"/>
      <c r="C98" s="34"/>
      <c r="D98" s="34"/>
      <c r="E98" s="35">
        <f>'Базовые цены за единицу'!F13</f>
        <v>0</v>
      </c>
      <c r="F98" s="35">
        <f>'Базовые цены за единицу'!E13</f>
        <v>2.24</v>
      </c>
      <c r="G98" s="34"/>
      <c r="H98" s="35">
        <f>'Базовые цены с учетом расхода'!F13</f>
        <v>0</v>
      </c>
      <c r="I98" s="35">
        <f>'Базовые цены с учетом расхода'!E13</f>
        <v>0.14</v>
      </c>
      <c r="J98" s="35">
        <v>1</v>
      </c>
      <c r="K98" s="35">
        <v>11.6</v>
      </c>
      <c r="L98" s="34"/>
      <c r="M98" s="35">
        <f>'Текущие цены с учетом расхода'!F13</f>
        <v>0</v>
      </c>
      <c r="N98" s="35">
        <f>'Текущие цены с учетом расхода'!E13</f>
        <v>1.67</v>
      </c>
    </row>
    <row r="99" spans="1:14" ht="12.75" hidden="1">
      <c r="A99" s="27"/>
      <c r="B99" s="29" t="s">
        <v>24</v>
      </c>
      <c r="C99" s="34"/>
      <c r="D99" s="34"/>
      <c r="E99" s="34"/>
      <c r="F99" s="34"/>
      <c r="G99" s="34">
        <v>3.92</v>
      </c>
      <c r="H99" s="34"/>
      <c r="I99" s="34"/>
      <c r="J99" s="34"/>
      <c r="K99" s="34"/>
      <c r="L99" s="34">
        <v>45.49</v>
      </c>
      <c r="M99" s="34"/>
      <c r="N99" s="34"/>
    </row>
    <row r="100" spans="1:14" ht="12.75" hidden="1">
      <c r="A100" s="27"/>
      <c r="B100" s="29" t="s">
        <v>25</v>
      </c>
      <c r="C100" s="34"/>
      <c r="D100" s="34"/>
      <c r="E100" s="34"/>
      <c r="F100" s="34"/>
      <c r="G100" s="34">
        <v>0.4</v>
      </c>
      <c r="H100" s="34"/>
      <c r="I100" s="34"/>
      <c r="J100" s="34"/>
      <c r="K100" s="34"/>
      <c r="L100" s="34">
        <v>2.59</v>
      </c>
      <c r="M100" s="34"/>
      <c r="N100" s="34"/>
    </row>
    <row r="101" spans="1:14" ht="12.75" hidden="1">
      <c r="A101" s="27"/>
      <c r="B101" s="29" t="s">
        <v>26</v>
      </c>
      <c r="C101" s="34"/>
      <c r="D101" s="34"/>
      <c r="E101" s="34"/>
      <c r="F101" s="34"/>
      <c r="G101" s="34">
        <v>0.14</v>
      </c>
      <c r="H101" s="34"/>
      <c r="I101" s="34"/>
      <c r="J101" s="34"/>
      <c r="K101" s="34"/>
      <c r="L101" s="34">
        <v>1.67</v>
      </c>
      <c r="M101" s="34"/>
      <c r="N101" s="34"/>
    </row>
    <row r="102" spans="1:14" ht="12.75" hidden="1">
      <c r="A102" s="27"/>
      <c r="B102" s="29" t="s">
        <v>27</v>
      </c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</row>
    <row r="103" spans="1:14" ht="25.5" hidden="1">
      <c r="A103" s="27"/>
      <c r="B103" s="29" t="s">
        <v>28</v>
      </c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</row>
    <row r="104" spans="1:15" ht="25.5" hidden="1">
      <c r="A104" s="27"/>
      <c r="B104" s="29" t="s">
        <v>29</v>
      </c>
      <c r="C104" s="34"/>
      <c r="D104" s="36"/>
      <c r="E104" s="34"/>
      <c r="F104" s="34"/>
      <c r="G104" s="34"/>
      <c r="H104" s="34"/>
      <c r="I104" s="34"/>
      <c r="J104" s="34"/>
      <c r="K104" s="36"/>
      <c r="L104" s="34"/>
      <c r="M104" s="34"/>
      <c r="N104" s="34"/>
      <c r="O104" s="14" t="s">
        <v>30</v>
      </c>
    </row>
    <row r="105" spans="1:14" ht="12.75" hidden="1">
      <c r="A105" s="27"/>
      <c r="B105" s="29" t="s">
        <v>31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</row>
    <row r="106" spans="1:14" ht="25.5" hidden="1">
      <c r="A106" s="27"/>
      <c r="B106" s="29" t="s">
        <v>32</v>
      </c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</row>
    <row r="107" spans="1:14" ht="12.75" hidden="1">
      <c r="A107" s="27"/>
      <c r="B107" s="29" t="s">
        <v>33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</row>
    <row r="108" spans="1:16" ht="12.75" hidden="1">
      <c r="A108" s="27"/>
      <c r="B108" s="29" t="s">
        <v>34</v>
      </c>
      <c r="C108" s="34"/>
      <c r="D108" s="34">
        <v>77</v>
      </c>
      <c r="E108" s="34"/>
      <c r="F108" s="34"/>
      <c r="G108" s="35">
        <f>IF('Базовые цены с учетом расхода'!N13&gt;0,'Базовые цены с учетом расхода'!N13,IF('Базовые цены с учетом расхода'!N13&lt;0,'Базовые цены с учетом расхода'!N13,""))</f>
        <v>3.13</v>
      </c>
      <c r="H108" s="34"/>
      <c r="I108" s="34"/>
      <c r="J108" s="34"/>
      <c r="K108" s="34">
        <v>65</v>
      </c>
      <c r="L108" s="35">
        <f>IF('Текущие цены с учетом расхода'!N13&gt;0,'Текущие цены с учетом расхода'!N13,IF('Текущие цены с учетом расхода'!N13&lt;0,'Текущие цены с учетом расхода'!N13,""))</f>
        <v>30.65</v>
      </c>
      <c r="M108" s="34"/>
      <c r="N108" s="34"/>
      <c r="P108" s="19" t="s">
        <v>35</v>
      </c>
    </row>
    <row r="109" spans="1:16" ht="12.75" hidden="1">
      <c r="A109" s="27"/>
      <c r="B109" s="29" t="s">
        <v>36</v>
      </c>
      <c r="C109" s="34"/>
      <c r="D109" s="34">
        <v>77</v>
      </c>
      <c r="E109" s="34"/>
      <c r="F109" s="34"/>
      <c r="G109" s="35">
        <f>IF('Базовые цены с учетом расхода'!P13&gt;0,'Базовые цены с учетом расхода'!P13,IF('Базовые цены с учетом расхода'!P13&lt;0,'Базовые цены с учетом расхода'!P13,""))</f>
        <v>3.02</v>
      </c>
      <c r="H109" s="34"/>
      <c r="I109" s="34"/>
      <c r="J109" s="34"/>
      <c r="K109" s="34">
        <v>65</v>
      </c>
      <c r="L109" s="35">
        <f>IF('Текущие цены с учетом расхода'!P13&gt;0,'Текущие цены с учетом расхода'!P13,IF('Текущие цены с учетом расхода'!P13&lt;0,'Текущие цены с учетом расхода'!P13,""))</f>
        <v>29.57</v>
      </c>
      <c r="M109" s="34"/>
      <c r="N109" s="34"/>
      <c r="P109" s="19" t="s">
        <v>37</v>
      </c>
    </row>
    <row r="110" spans="1:16" ht="25.5" hidden="1">
      <c r="A110" s="27"/>
      <c r="B110" s="29" t="s">
        <v>38</v>
      </c>
      <c r="C110" s="34"/>
      <c r="D110" s="34">
        <v>77</v>
      </c>
      <c r="E110" s="34"/>
      <c r="F110" s="34"/>
      <c r="G110" s="35">
        <f>IF('Базовые цены с учетом расхода'!Q13&gt;0,'Базовые цены с учетом расхода'!Q13,IF('Базовые цены с учетом расхода'!Q13&lt;0,'Базовые цены с учетом расхода'!Q13,""))</f>
        <v>0.11</v>
      </c>
      <c r="H110" s="34"/>
      <c r="I110" s="34"/>
      <c r="J110" s="34"/>
      <c r="K110" s="34">
        <v>65</v>
      </c>
      <c r="L110" s="35">
        <f>IF('Текущие цены с учетом расхода'!Q13&gt;0,'Текущие цены с учетом расхода'!Q13,IF('Текущие цены с учетом расхода'!Q13&lt;0,'Текущие цены с учетом расхода'!Q13,""))</f>
        <v>1.09</v>
      </c>
      <c r="M110" s="34"/>
      <c r="N110" s="34"/>
      <c r="P110" s="19" t="s">
        <v>39</v>
      </c>
    </row>
    <row r="111" spans="1:16" ht="12.75" hidden="1">
      <c r="A111" s="27"/>
      <c r="B111" s="29" t="s">
        <v>40</v>
      </c>
      <c r="C111" s="34"/>
      <c r="D111" s="34">
        <v>50</v>
      </c>
      <c r="E111" s="34"/>
      <c r="F111" s="34"/>
      <c r="G111" s="35">
        <f>IF('Базовые цены с учетом расхода'!O13&gt;0,'Базовые цены с учетом расхода'!O13,IF('Базовые цены с учетом расхода'!O13&lt;0,'Базовые цены с учетом расхода'!O13,""))</f>
        <v>2.03</v>
      </c>
      <c r="H111" s="34"/>
      <c r="I111" s="34"/>
      <c r="J111" s="34"/>
      <c r="K111" s="34">
        <v>40</v>
      </c>
      <c r="L111" s="35">
        <f>IF('Текущие цены с учетом расхода'!O13&gt;0,'Текущие цены с учетом расхода'!O13,IF('Текущие цены с учетом расхода'!O13&lt;0,'Текущие цены с учетом расхода'!O13,""))</f>
        <v>18.86</v>
      </c>
      <c r="M111" s="34"/>
      <c r="N111" s="34"/>
      <c r="P111" s="19" t="s">
        <v>41</v>
      </c>
    </row>
    <row r="112" spans="1:16" ht="12.75" hidden="1">
      <c r="A112" s="27"/>
      <c r="B112" s="29" t="s">
        <v>42</v>
      </c>
      <c r="C112" s="34"/>
      <c r="D112" s="34">
        <v>50</v>
      </c>
      <c r="E112" s="34"/>
      <c r="F112" s="34"/>
      <c r="G112" s="35">
        <f>IF('Базовые цены с учетом расхода'!R13&gt;0,'Базовые цены с учетом расхода'!R13,IF('Базовые цены с учетом расхода'!R13&lt;0,'Базовые цены с учетом расхода'!R13,""))</f>
        <v>1.96</v>
      </c>
      <c r="H112" s="34"/>
      <c r="I112" s="34"/>
      <c r="J112" s="34"/>
      <c r="K112" s="34">
        <v>40</v>
      </c>
      <c r="L112" s="35">
        <f>IF('Текущие цены с учетом расхода'!R13&gt;0,'Текущие цены с учетом расхода'!R13,IF('Текущие цены с учетом расхода'!R13&lt;0,'Текущие цены с учетом расхода'!R13,""))</f>
        <v>18.19</v>
      </c>
      <c r="M112" s="34"/>
      <c r="N112" s="34"/>
      <c r="P112" s="19" t="s">
        <v>43</v>
      </c>
    </row>
    <row r="113" spans="1:16" ht="12.75" hidden="1">
      <c r="A113" s="27"/>
      <c r="B113" s="29" t="s">
        <v>44</v>
      </c>
      <c r="C113" s="34"/>
      <c r="D113" s="34">
        <v>50</v>
      </c>
      <c r="E113" s="34"/>
      <c r="F113" s="34"/>
      <c r="G113" s="35">
        <f>IF('Базовые цены с учетом расхода'!S13&gt;0,'Базовые цены с учетом расхода'!S13,IF('Базовые цены с учетом расхода'!S13&lt;0,'Базовые цены с учетом расхода'!S13,""))</f>
        <v>0.07</v>
      </c>
      <c r="H113" s="34"/>
      <c r="I113" s="34"/>
      <c r="J113" s="34"/>
      <c r="K113" s="34">
        <v>40</v>
      </c>
      <c r="L113" s="35">
        <f>IF('Текущие цены с учетом расхода'!S13&gt;0,'Текущие цены с учетом расхода'!S13,IF('Текущие цены с учетом расхода'!S13&lt;0,'Текущие цены с учетом расхода'!S13,""))</f>
        <v>0.67</v>
      </c>
      <c r="M113" s="34"/>
      <c r="N113" s="34"/>
      <c r="P113" s="19" t="s">
        <v>45</v>
      </c>
    </row>
    <row r="114" spans="1:14" ht="12.75">
      <c r="A114" s="27"/>
      <c r="B114" s="27"/>
      <c r="C114" s="34"/>
      <c r="D114" s="34"/>
      <c r="E114" s="34"/>
      <c r="F114" s="34"/>
      <c r="G114" s="34"/>
      <c r="H114" s="34"/>
      <c r="I114" s="34"/>
      <c r="J114" s="78" t="s">
        <v>19</v>
      </c>
      <c r="K114" s="78"/>
      <c r="L114" s="78"/>
      <c r="M114" s="78"/>
      <c r="N114" s="78"/>
    </row>
    <row r="115" spans="1:14" ht="12.75">
      <c r="A115" s="27"/>
      <c r="B115" s="27"/>
      <c r="C115" s="34"/>
      <c r="D115" s="34"/>
      <c r="E115" s="34"/>
      <c r="F115" s="34"/>
      <c r="G115" s="34"/>
      <c r="H115" s="34"/>
      <c r="I115" s="34"/>
      <c r="J115" s="79" t="s">
        <v>61</v>
      </c>
      <c r="K115" s="79"/>
      <c r="L115" s="79"/>
      <c r="M115" s="79"/>
      <c r="N115" s="79"/>
    </row>
    <row r="116" spans="1:14" ht="12.75">
      <c r="A116" s="28" t="s">
        <v>62</v>
      </c>
      <c r="B116" s="63" t="s">
        <v>423</v>
      </c>
      <c r="C116" s="34">
        <v>0.1759</v>
      </c>
      <c r="D116" s="35">
        <f>'Базовые цены за единицу'!B14</f>
        <v>11200.72</v>
      </c>
      <c r="E116" s="35">
        <f>'Базовые цены за единицу'!C14</f>
        <v>1362.8</v>
      </c>
      <c r="F116" s="35">
        <f>'Базовые цены за единицу'!D14</f>
        <v>441.46</v>
      </c>
      <c r="G116" s="35">
        <f>'Базовые цены с учетом расхода'!B14</f>
        <v>1970.21</v>
      </c>
      <c r="H116" s="35">
        <f>'Базовые цены с учетом расхода'!C14</f>
        <v>239.72</v>
      </c>
      <c r="I116" s="35">
        <f>'Базовые цены с учетом расхода'!D14</f>
        <v>77.65</v>
      </c>
      <c r="J116" s="34">
        <v>11.6</v>
      </c>
      <c r="K116" s="35">
        <v>4.19</v>
      </c>
      <c r="L116" s="46">
        <f>'Текущие цены с учетом расхода'!B14</f>
        <v>12279.32</v>
      </c>
      <c r="M116" s="46">
        <f>'Текущие цены с учетом расхода'!C14</f>
        <v>2780.7</v>
      </c>
      <c r="N116" s="35">
        <f>'Текущие цены с учетом расхода'!D14</f>
        <v>325.37</v>
      </c>
    </row>
    <row r="117" spans="1:14" ht="42" customHeight="1">
      <c r="A117" s="27"/>
      <c r="B117" s="64"/>
      <c r="C117" s="34"/>
      <c r="D117" s="34"/>
      <c r="E117" s="35">
        <f>'Базовые цены за единицу'!F14</f>
        <v>9396.46</v>
      </c>
      <c r="F117" s="35">
        <f>'Базовые цены за единицу'!E14</f>
        <v>66.94</v>
      </c>
      <c r="G117" s="34"/>
      <c r="H117" s="35">
        <f>'Базовые цены с учетом расхода'!F14</f>
        <v>1652.84</v>
      </c>
      <c r="I117" s="35">
        <f>'Базовые цены с учетом расхода'!E14</f>
        <v>11.77</v>
      </c>
      <c r="J117" s="35">
        <v>5.55</v>
      </c>
      <c r="K117" s="35">
        <v>11.6</v>
      </c>
      <c r="L117" s="46"/>
      <c r="M117" s="46">
        <f>'Текущие цены с учетом расхода'!F14</f>
        <v>9173.25</v>
      </c>
      <c r="N117" s="35">
        <f>'Текущие цены с учетом расхода'!E14</f>
        <v>136.58</v>
      </c>
    </row>
    <row r="118" spans="1:14" ht="12.75">
      <c r="A118" s="27"/>
      <c r="B118" s="65" t="s">
        <v>63</v>
      </c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</row>
    <row r="119" spans="1:14" ht="12.75" hidden="1">
      <c r="A119" s="27"/>
      <c r="B119" s="29" t="s">
        <v>24</v>
      </c>
      <c r="C119" s="34"/>
      <c r="D119" s="34"/>
      <c r="E119" s="34"/>
      <c r="F119" s="34"/>
      <c r="G119" s="34">
        <v>239.72</v>
      </c>
      <c r="H119" s="34"/>
      <c r="I119" s="34"/>
      <c r="J119" s="34"/>
      <c r="K119" s="34"/>
      <c r="L119" s="34">
        <v>2780.7</v>
      </c>
      <c r="M119" s="34"/>
      <c r="N119" s="34"/>
    </row>
    <row r="120" spans="1:14" ht="12.75" hidden="1">
      <c r="A120" s="27"/>
      <c r="B120" s="29" t="s">
        <v>25</v>
      </c>
      <c r="C120" s="34"/>
      <c r="D120" s="34"/>
      <c r="E120" s="34"/>
      <c r="F120" s="34"/>
      <c r="G120" s="34">
        <v>77.65</v>
      </c>
      <c r="H120" s="34"/>
      <c r="I120" s="34"/>
      <c r="J120" s="34"/>
      <c r="K120" s="34"/>
      <c r="L120" s="34">
        <v>325.37</v>
      </c>
      <c r="M120" s="34"/>
      <c r="N120" s="34"/>
    </row>
    <row r="121" spans="1:14" ht="12.75" hidden="1">
      <c r="A121" s="27"/>
      <c r="B121" s="29" t="s">
        <v>26</v>
      </c>
      <c r="C121" s="34"/>
      <c r="D121" s="34"/>
      <c r="E121" s="34"/>
      <c r="F121" s="34"/>
      <c r="G121" s="34">
        <v>11.77</v>
      </c>
      <c r="H121" s="34"/>
      <c r="I121" s="34"/>
      <c r="J121" s="34"/>
      <c r="K121" s="34"/>
      <c r="L121" s="34">
        <v>136.58</v>
      </c>
      <c r="M121" s="34"/>
      <c r="N121" s="34"/>
    </row>
    <row r="122" spans="1:14" ht="12.75" hidden="1">
      <c r="A122" s="27"/>
      <c r="B122" s="29" t="s">
        <v>27</v>
      </c>
      <c r="C122" s="34"/>
      <c r="D122" s="34"/>
      <c r="E122" s="34"/>
      <c r="F122" s="34"/>
      <c r="G122" s="34">
        <v>1652.84</v>
      </c>
      <c r="H122" s="34"/>
      <c r="I122" s="34"/>
      <c r="J122" s="34"/>
      <c r="K122" s="34"/>
      <c r="L122" s="34">
        <v>9173.25</v>
      </c>
      <c r="M122" s="34"/>
      <c r="N122" s="34"/>
    </row>
    <row r="123" spans="1:14" ht="25.5" hidden="1">
      <c r="A123" s="27"/>
      <c r="B123" s="29" t="s">
        <v>28</v>
      </c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</row>
    <row r="124" spans="1:15" ht="25.5" hidden="1">
      <c r="A124" s="27"/>
      <c r="B124" s="29" t="s">
        <v>29</v>
      </c>
      <c r="C124" s="34"/>
      <c r="D124" s="36"/>
      <c r="E124" s="34"/>
      <c r="F124" s="34"/>
      <c r="G124" s="34"/>
      <c r="H124" s="34"/>
      <c r="I124" s="34"/>
      <c r="J124" s="34"/>
      <c r="K124" s="36"/>
      <c r="L124" s="34"/>
      <c r="M124" s="34"/>
      <c r="N124" s="34"/>
      <c r="O124" s="14" t="s">
        <v>30</v>
      </c>
    </row>
    <row r="125" spans="1:14" ht="12.75" hidden="1">
      <c r="A125" s="27"/>
      <c r="B125" s="29" t="s">
        <v>31</v>
      </c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</row>
    <row r="126" spans="1:14" ht="25.5" hidden="1">
      <c r="A126" s="27"/>
      <c r="B126" s="29" t="s">
        <v>32</v>
      </c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</row>
    <row r="127" spans="1:14" ht="12.75" hidden="1">
      <c r="A127" s="27"/>
      <c r="B127" s="29" t="s">
        <v>33</v>
      </c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</row>
    <row r="128" spans="1:16" ht="12.75" hidden="1">
      <c r="A128" s="27"/>
      <c r="B128" s="29" t="s">
        <v>34</v>
      </c>
      <c r="C128" s="34"/>
      <c r="D128" s="34">
        <v>110</v>
      </c>
      <c r="E128" s="34"/>
      <c r="F128" s="34"/>
      <c r="G128" s="35">
        <f>IF('Базовые цены с учетом расхода'!N14&gt;0,'Базовые цены с учетом расхода'!N14,IF('Базовые цены с учетом расхода'!N14&lt;0,'Базовые цены с учетом расхода'!N14,""))</f>
        <v>276.64</v>
      </c>
      <c r="H128" s="34"/>
      <c r="I128" s="34"/>
      <c r="J128" s="34"/>
      <c r="K128" s="34">
        <v>93</v>
      </c>
      <c r="L128" s="35">
        <f>IF('Текущие цены с учетом расхода'!N14&gt;0,'Текущие цены с учетом расхода'!N14,IF('Текущие цены с учетом расхода'!N14&lt;0,'Текущие цены с учетом расхода'!N14,""))</f>
        <v>2713.07</v>
      </c>
      <c r="M128" s="34"/>
      <c r="N128" s="34"/>
      <c r="P128" s="19" t="s">
        <v>35</v>
      </c>
    </row>
    <row r="129" spans="1:16" ht="12.75" hidden="1">
      <c r="A129" s="27"/>
      <c r="B129" s="29" t="s">
        <v>36</v>
      </c>
      <c r="C129" s="34"/>
      <c r="D129" s="34">
        <v>110</v>
      </c>
      <c r="E129" s="34"/>
      <c r="F129" s="34"/>
      <c r="G129" s="35">
        <f>IF('Базовые цены с учетом расхода'!P14&gt;0,'Базовые цены с учетом расхода'!P14,IF('Базовые цены с учетом расхода'!P14&lt;0,'Базовые цены с учетом расхода'!P14,""))</f>
        <v>263.69</v>
      </c>
      <c r="H129" s="34"/>
      <c r="I129" s="34"/>
      <c r="J129" s="34"/>
      <c r="K129" s="34">
        <v>93</v>
      </c>
      <c r="L129" s="35">
        <f>IF('Текущие цены с учетом расхода'!P14&gt;0,'Текущие цены с учетом расхода'!P14,IF('Текущие цены с учетом расхода'!P14&lt;0,'Текущие цены с учетом расхода'!P14,""))</f>
        <v>2586.05</v>
      </c>
      <c r="M129" s="34"/>
      <c r="N129" s="34"/>
      <c r="P129" s="19" t="s">
        <v>37</v>
      </c>
    </row>
    <row r="130" spans="1:16" ht="25.5" hidden="1">
      <c r="A130" s="27"/>
      <c r="B130" s="29" t="s">
        <v>38</v>
      </c>
      <c r="C130" s="34"/>
      <c r="D130" s="34">
        <v>110</v>
      </c>
      <c r="E130" s="34"/>
      <c r="F130" s="34"/>
      <c r="G130" s="35">
        <f>IF('Базовые цены с учетом расхода'!Q14&gt;0,'Базовые цены с учетом расхода'!Q14,IF('Базовые цены с учетом расхода'!Q14&lt;0,'Базовые цены с учетом расхода'!Q14,""))</f>
        <v>12.95</v>
      </c>
      <c r="H130" s="34"/>
      <c r="I130" s="34"/>
      <c r="J130" s="34"/>
      <c r="K130" s="34">
        <v>93</v>
      </c>
      <c r="L130" s="35">
        <f>IF('Текущие цены с учетом расхода'!Q14&gt;0,'Текущие цены с учетом расхода'!Q14,IF('Текущие цены с учетом расхода'!Q14&lt;0,'Текущие цены с учетом расхода'!Q14,""))</f>
        <v>127.02</v>
      </c>
      <c r="M130" s="34"/>
      <c r="N130" s="34"/>
      <c r="P130" s="19" t="s">
        <v>39</v>
      </c>
    </row>
    <row r="131" spans="1:16" ht="12.75" hidden="1">
      <c r="A131" s="27"/>
      <c r="B131" s="29" t="s">
        <v>40</v>
      </c>
      <c r="C131" s="34"/>
      <c r="D131" s="34">
        <v>68</v>
      </c>
      <c r="E131" s="34"/>
      <c r="F131" s="34"/>
      <c r="G131" s="35">
        <f>IF('Базовые цены с учетом расхода'!O14&gt;0,'Базовые цены с учетом расхода'!O14,IF('Базовые цены с учетом расхода'!O14&lt;0,'Базовые цены с учетом расхода'!O14,""))</f>
        <v>171.01</v>
      </c>
      <c r="H131" s="34"/>
      <c r="I131" s="34"/>
      <c r="J131" s="34"/>
      <c r="K131" s="34">
        <v>54</v>
      </c>
      <c r="L131" s="35">
        <f>IF('Текущие цены с учетом расхода'!O14&gt;0,'Текущие цены с учетом расхода'!O14,IF('Текущие цены с учетом расхода'!O14&lt;0,'Текущие цены с учетом расхода'!O14,""))</f>
        <v>1575.33</v>
      </c>
      <c r="M131" s="34"/>
      <c r="N131" s="34"/>
      <c r="P131" s="19" t="s">
        <v>41</v>
      </c>
    </row>
    <row r="132" spans="1:16" ht="12.75" hidden="1">
      <c r="A132" s="27"/>
      <c r="B132" s="29" t="s">
        <v>42</v>
      </c>
      <c r="C132" s="34"/>
      <c r="D132" s="34">
        <v>68</v>
      </c>
      <c r="E132" s="34"/>
      <c r="F132" s="34"/>
      <c r="G132" s="35">
        <f>IF('Базовые цены с учетом расхода'!R14&gt;0,'Базовые цены с учетом расхода'!R14,IF('Базовые цены с учетом расхода'!R14&lt;0,'Базовые цены с учетом расхода'!R14,""))</f>
        <v>163.01</v>
      </c>
      <c r="H132" s="34"/>
      <c r="I132" s="34"/>
      <c r="J132" s="34"/>
      <c r="K132" s="34">
        <v>54</v>
      </c>
      <c r="L132" s="35">
        <f>IF('Текущие цены с учетом расхода'!R14&gt;0,'Текущие цены с учетом расхода'!R14,IF('Текущие цены с учетом расхода'!R14&lt;0,'Текущие цены с учетом расхода'!R14,""))</f>
        <v>1501.58</v>
      </c>
      <c r="M132" s="34"/>
      <c r="N132" s="34"/>
      <c r="P132" s="19" t="s">
        <v>43</v>
      </c>
    </row>
    <row r="133" spans="1:16" ht="12.75" hidden="1">
      <c r="A133" s="27"/>
      <c r="B133" s="29" t="s">
        <v>44</v>
      </c>
      <c r="C133" s="34"/>
      <c r="D133" s="34">
        <v>68</v>
      </c>
      <c r="E133" s="34"/>
      <c r="F133" s="34"/>
      <c r="G133" s="35">
        <f>IF('Базовые цены с учетом расхода'!S14&gt;0,'Базовые цены с учетом расхода'!S14,IF('Базовые цены с учетом расхода'!S14&lt;0,'Базовые цены с учетом расхода'!S14,""))</f>
        <v>8.01</v>
      </c>
      <c r="H133" s="34"/>
      <c r="I133" s="34"/>
      <c r="J133" s="34"/>
      <c r="K133" s="34">
        <v>54</v>
      </c>
      <c r="L133" s="35">
        <f>IF('Текущие цены с учетом расхода'!S14&gt;0,'Текущие цены с учетом расхода'!S14,IF('Текущие цены с учетом расхода'!S14&lt;0,'Текущие цены с учетом расхода'!S14,""))</f>
        <v>73.75</v>
      </c>
      <c r="M133" s="34"/>
      <c r="N133" s="34"/>
      <c r="P133" s="19" t="s">
        <v>45</v>
      </c>
    </row>
    <row r="134" spans="1:14" ht="12.75">
      <c r="A134" s="27"/>
      <c r="B134" s="27"/>
      <c r="C134" s="34"/>
      <c r="D134" s="34"/>
      <c r="E134" s="34"/>
      <c r="F134" s="34"/>
      <c r="G134" s="34"/>
      <c r="H134" s="34"/>
      <c r="I134" s="34"/>
      <c r="J134" s="78" t="s">
        <v>19</v>
      </c>
      <c r="K134" s="78"/>
      <c r="L134" s="78"/>
      <c r="M134" s="78"/>
      <c r="N134" s="78"/>
    </row>
    <row r="135" spans="1:14" ht="12.75">
      <c r="A135" s="27"/>
      <c r="B135" s="27"/>
      <c r="C135" s="34"/>
      <c r="D135" s="34"/>
      <c r="E135" s="34"/>
      <c r="F135" s="34"/>
      <c r="G135" s="34"/>
      <c r="H135" s="34"/>
      <c r="I135" s="34"/>
      <c r="J135" s="79" t="s">
        <v>64</v>
      </c>
      <c r="K135" s="79"/>
      <c r="L135" s="79"/>
      <c r="M135" s="79"/>
      <c r="N135" s="79"/>
    </row>
    <row r="136" spans="1:14" ht="12.75">
      <c r="A136" s="28" t="s">
        <v>65</v>
      </c>
      <c r="B136" s="63" t="s">
        <v>66</v>
      </c>
      <c r="C136" s="34">
        <v>-0.40457</v>
      </c>
      <c r="D136" s="35">
        <f>'Базовые цены за единицу'!B15</f>
        <v>428.17</v>
      </c>
      <c r="E136" s="35">
        <f>'Базовые цены за единицу'!C15</f>
        <v>0</v>
      </c>
      <c r="F136" s="35">
        <f>'Базовые цены за единицу'!D15</f>
        <v>0</v>
      </c>
      <c r="G136" s="35">
        <f>'Базовые цены с учетом расхода'!B15</f>
        <v>-173.22</v>
      </c>
      <c r="H136" s="35">
        <f>'Базовые цены с учетом расхода'!C15</f>
        <v>0</v>
      </c>
      <c r="I136" s="35">
        <f>'Базовые цены с учетом расхода'!D15</f>
        <v>0</v>
      </c>
      <c r="J136" s="34"/>
      <c r="K136" s="35"/>
      <c r="L136" s="45">
        <f>'Текущие цены с учетом расхода'!B15</f>
        <v>-819.35</v>
      </c>
      <c r="M136" s="35">
        <f>'Текущие цены с учетом расхода'!C15</f>
        <v>0</v>
      </c>
      <c r="N136" s="35">
        <f>'Текущие цены с учетом расхода'!D15</f>
        <v>0</v>
      </c>
    </row>
    <row r="137" spans="1:14" ht="25.5" customHeight="1">
      <c r="A137" s="27"/>
      <c r="B137" s="64"/>
      <c r="C137" s="34"/>
      <c r="D137" s="34"/>
      <c r="E137" s="35">
        <f>'Базовые цены за единицу'!F15</f>
        <v>428.17</v>
      </c>
      <c r="F137" s="35">
        <f>'Базовые цены за единицу'!E15</f>
        <v>0</v>
      </c>
      <c r="G137" s="34"/>
      <c r="H137" s="35">
        <f>'Базовые цены с учетом расхода'!F15</f>
        <v>-173.22</v>
      </c>
      <c r="I137" s="35">
        <f>'Базовые цены с учетом расхода'!E15</f>
        <v>0</v>
      </c>
      <c r="J137" s="35">
        <v>4.73</v>
      </c>
      <c r="K137" s="34"/>
      <c r="L137" s="34"/>
      <c r="M137" s="45">
        <f>'Текущие цены с учетом расхода'!F15</f>
        <v>-819.35</v>
      </c>
      <c r="N137" s="35">
        <f>'Текущие цены с учетом расхода'!E15</f>
        <v>0</v>
      </c>
    </row>
    <row r="138" spans="1:14" ht="0.75" customHeight="1" hidden="1">
      <c r="A138" s="27"/>
      <c r="B138" s="30" t="s">
        <v>67</v>
      </c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</row>
    <row r="139" spans="1:14" ht="12.75" hidden="1">
      <c r="A139" s="27"/>
      <c r="B139" s="29" t="s">
        <v>24</v>
      </c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</row>
    <row r="140" spans="1:14" ht="12.75" hidden="1">
      <c r="A140" s="27"/>
      <c r="B140" s="29" t="s">
        <v>25</v>
      </c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</row>
    <row r="141" spans="1:14" ht="12.75" hidden="1">
      <c r="A141" s="27"/>
      <c r="B141" s="29" t="s">
        <v>26</v>
      </c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</row>
    <row r="142" spans="1:14" ht="12.75" hidden="1">
      <c r="A142" s="27"/>
      <c r="B142" s="29" t="s">
        <v>27</v>
      </c>
      <c r="C142" s="34"/>
      <c r="D142" s="34"/>
      <c r="E142" s="34"/>
      <c r="F142" s="34"/>
      <c r="G142" s="34">
        <v>-173.22</v>
      </c>
      <c r="H142" s="34"/>
      <c r="I142" s="34"/>
      <c r="J142" s="34"/>
      <c r="K142" s="34"/>
      <c r="L142" s="34">
        <v>-819.35</v>
      </c>
      <c r="M142" s="34"/>
      <c r="N142" s="34"/>
    </row>
    <row r="143" spans="1:14" ht="25.5" hidden="1">
      <c r="A143" s="27"/>
      <c r="B143" s="29" t="s">
        <v>28</v>
      </c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</row>
    <row r="144" spans="1:15" ht="25.5" hidden="1">
      <c r="A144" s="27"/>
      <c r="B144" s="29" t="s">
        <v>29</v>
      </c>
      <c r="C144" s="34"/>
      <c r="D144" s="36"/>
      <c r="E144" s="34"/>
      <c r="F144" s="34"/>
      <c r="G144" s="34"/>
      <c r="H144" s="34"/>
      <c r="I144" s="34"/>
      <c r="J144" s="34"/>
      <c r="K144" s="36"/>
      <c r="L144" s="34"/>
      <c r="M144" s="34"/>
      <c r="N144" s="34"/>
      <c r="O144" s="14" t="s">
        <v>30</v>
      </c>
    </row>
    <row r="145" spans="1:14" ht="12.75" hidden="1">
      <c r="A145" s="27"/>
      <c r="B145" s="29" t="s">
        <v>31</v>
      </c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</row>
    <row r="146" spans="1:14" ht="25.5" hidden="1">
      <c r="A146" s="27"/>
      <c r="B146" s="29" t="s">
        <v>32</v>
      </c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</row>
    <row r="147" spans="1:14" ht="12.75" hidden="1">
      <c r="A147" s="27"/>
      <c r="B147" s="29" t="s">
        <v>33</v>
      </c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</row>
    <row r="148" spans="1:16" ht="12.75" hidden="1">
      <c r="A148" s="27"/>
      <c r="B148" s="29" t="s">
        <v>34</v>
      </c>
      <c r="C148" s="34"/>
      <c r="D148" s="34"/>
      <c r="E148" s="34"/>
      <c r="F148" s="34"/>
      <c r="G148" s="35">
        <f>IF('Базовые цены с учетом расхода'!N15&gt;0,'Базовые цены с учетом расхода'!N15,IF('Базовые цены с учетом расхода'!N15&lt;0,'Базовые цены с учетом расхода'!N15,""))</f>
      </c>
      <c r="H148" s="34"/>
      <c r="I148" s="34"/>
      <c r="J148" s="34"/>
      <c r="K148" s="34"/>
      <c r="L148" s="35">
        <f>IF('Текущие цены с учетом расхода'!N15&gt;0,'Текущие цены с учетом расхода'!N15,IF('Текущие цены с учетом расхода'!N15&lt;0,'Текущие цены с учетом расхода'!N15,""))</f>
      </c>
      <c r="M148" s="34"/>
      <c r="N148" s="34"/>
      <c r="P148" s="19" t="s">
        <v>35</v>
      </c>
    </row>
    <row r="149" spans="1:16" ht="12.75" hidden="1">
      <c r="A149" s="27"/>
      <c r="B149" s="29" t="s">
        <v>36</v>
      </c>
      <c r="C149" s="34"/>
      <c r="D149" s="34"/>
      <c r="E149" s="34"/>
      <c r="F149" s="34"/>
      <c r="G149" s="35">
        <f>IF('Базовые цены с учетом расхода'!P15&gt;0,'Базовые цены с учетом расхода'!P15,IF('Базовые цены с учетом расхода'!P15&lt;0,'Базовые цены с учетом расхода'!P15,""))</f>
      </c>
      <c r="H149" s="34"/>
      <c r="I149" s="34"/>
      <c r="J149" s="34"/>
      <c r="K149" s="34"/>
      <c r="L149" s="35">
        <f>IF('Текущие цены с учетом расхода'!P15&gt;0,'Текущие цены с учетом расхода'!P15,IF('Текущие цены с учетом расхода'!P15&lt;0,'Текущие цены с учетом расхода'!P15,""))</f>
      </c>
      <c r="M149" s="34"/>
      <c r="N149" s="34"/>
      <c r="P149" s="19" t="s">
        <v>37</v>
      </c>
    </row>
    <row r="150" spans="1:16" ht="25.5" hidden="1">
      <c r="A150" s="27"/>
      <c r="B150" s="29" t="s">
        <v>38</v>
      </c>
      <c r="C150" s="34"/>
      <c r="D150" s="34"/>
      <c r="E150" s="34"/>
      <c r="F150" s="34"/>
      <c r="G150" s="35">
        <f>IF('Базовые цены с учетом расхода'!Q15&gt;0,'Базовые цены с учетом расхода'!Q15,IF('Базовые цены с учетом расхода'!Q15&lt;0,'Базовые цены с учетом расхода'!Q15,""))</f>
      </c>
      <c r="H150" s="34"/>
      <c r="I150" s="34"/>
      <c r="J150" s="34"/>
      <c r="K150" s="34"/>
      <c r="L150" s="35">
        <f>IF('Текущие цены с учетом расхода'!Q15&gt;0,'Текущие цены с учетом расхода'!Q15,IF('Текущие цены с учетом расхода'!Q15&lt;0,'Текущие цены с учетом расхода'!Q15,""))</f>
      </c>
      <c r="M150" s="34"/>
      <c r="N150" s="34"/>
      <c r="P150" s="19" t="s">
        <v>39</v>
      </c>
    </row>
    <row r="151" spans="1:16" ht="12.75" hidden="1">
      <c r="A151" s="27"/>
      <c r="B151" s="29" t="s">
        <v>40</v>
      </c>
      <c r="C151" s="34"/>
      <c r="D151" s="34"/>
      <c r="E151" s="34"/>
      <c r="F151" s="34"/>
      <c r="G151" s="35">
        <f>IF('Базовые цены с учетом расхода'!O15&gt;0,'Базовые цены с учетом расхода'!O15,IF('Базовые цены с учетом расхода'!O15&lt;0,'Базовые цены с учетом расхода'!O15,""))</f>
      </c>
      <c r="H151" s="34"/>
      <c r="I151" s="34"/>
      <c r="J151" s="34"/>
      <c r="K151" s="34"/>
      <c r="L151" s="35">
        <f>IF('Текущие цены с учетом расхода'!O15&gt;0,'Текущие цены с учетом расхода'!O15,IF('Текущие цены с учетом расхода'!O15&lt;0,'Текущие цены с учетом расхода'!O15,""))</f>
      </c>
      <c r="M151" s="34"/>
      <c r="N151" s="34"/>
      <c r="P151" s="19" t="s">
        <v>41</v>
      </c>
    </row>
    <row r="152" spans="1:16" ht="12.75" hidden="1">
      <c r="A152" s="27"/>
      <c r="B152" s="29" t="s">
        <v>42</v>
      </c>
      <c r="C152" s="34"/>
      <c r="D152" s="34"/>
      <c r="E152" s="34"/>
      <c r="F152" s="34"/>
      <c r="G152" s="35">
        <f>IF('Базовые цены с учетом расхода'!R15&gt;0,'Базовые цены с учетом расхода'!R15,IF('Базовые цены с учетом расхода'!R15&lt;0,'Базовые цены с учетом расхода'!R15,""))</f>
      </c>
      <c r="H152" s="34"/>
      <c r="I152" s="34"/>
      <c r="J152" s="34"/>
      <c r="K152" s="34"/>
      <c r="L152" s="35">
        <f>IF('Текущие цены с учетом расхода'!R15&gt;0,'Текущие цены с учетом расхода'!R15,IF('Текущие цены с учетом расхода'!R15&lt;0,'Текущие цены с учетом расхода'!R15,""))</f>
      </c>
      <c r="M152" s="34"/>
      <c r="N152" s="34"/>
      <c r="P152" s="19" t="s">
        <v>43</v>
      </c>
    </row>
    <row r="153" spans="1:16" ht="12.75" hidden="1">
      <c r="A153" s="27"/>
      <c r="B153" s="29" t="s">
        <v>44</v>
      </c>
      <c r="C153" s="34"/>
      <c r="D153" s="34"/>
      <c r="E153" s="34"/>
      <c r="F153" s="34"/>
      <c r="G153" s="35">
        <f>IF('Базовые цены с учетом расхода'!S15&gt;0,'Базовые цены с учетом расхода'!S15,IF('Базовые цены с учетом расхода'!S15&lt;0,'Базовые цены с учетом расхода'!S15,""))</f>
      </c>
      <c r="H153" s="34"/>
      <c r="I153" s="34"/>
      <c r="J153" s="34"/>
      <c r="K153" s="34"/>
      <c r="L153" s="35">
        <f>IF('Текущие цены с учетом расхода'!S15&gt;0,'Текущие цены с учетом расхода'!S15,IF('Текущие цены с учетом расхода'!S15&lt;0,'Текущие цены с учетом расхода'!S15,""))</f>
      </c>
      <c r="M153" s="34"/>
      <c r="N153" s="34"/>
      <c r="P153" s="19" t="s">
        <v>45</v>
      </c>
    </row>
    <row r="154" spans="1:14" ht="12.75">
      <c r="A154" s="27"/>
      <c r="B154" s="27"/>
      <c r="C154" s="34"/>
      <c r="D154" s="34"/>
      <c r="E154" s="34"/>
      <c r="F154" s="34"/>
      <c r="G154" s="34"/>
      <c r="H154" s="34"/>
      <c r="I154" s="34"/>
      <c r="J154" s="78" t="s">
        <v>19</v>
      </c>
      <c r="K154" s="78"/>
      <c r="L154" s="78"/>
      <c r="M154" s="78"/>
      <c r="N154" s="78"/>
    </row>
    <row r="155" spans="1:14" ht="12.75">
      <c r="A155" s="27"/>
      <c r="B155" s="27"/>
      <c r="C155" s="34"/>
      <c r="D155" s="34"/>
      <c r="E155" s="34"/>
      <c r="F155" s="34"/>
      <c r="G155" s="34"/>
      <c r="H155" s="34"/>
      <c r="I155" s="34"/>
      <c r="J155" s="79" t="s">
        <v>68</v>
      </c>
      <c r="K155" s="79"/>
      <c r="L155" s="79"/>
      <c r="M155" s="79"/>
      <c r="N155" s="79"/>
    </row>
    <row r="156" spans="1:14" ht="12.75">
      <c r="A156" s="28" t="s">
        <v>69</v>
      </c>
      <c r="B156" s="63" t="s">
        <v>70</v>
      </c>
      <c r="C156" s="34">
        <v>-0.886536</v>
      </c>
      <c r="D156" s="35">
        <f>'Базовые цены за единицу'!B16</f>
        <v>1662.7</v>
      </c>
      <c r="E156" s="35">
        <f>'Базовые цены за единицу'!C16</f>
        <v>0</v>
      </c>
      <c r="F156" s="35">
        <f>'Базовые цены за единицу'!D16</f>
        <v>0</v>
      </c>
      <c r="G156" s="35">
        <f>'Базовые цены с учетом расхода'!B16</f>
        <v>-1474.04</v>
      </c>
      <c r="H156" s="35">
        <f>'Базовые цены с учетом расхода'!C16</f>
        <v>0</v>
      </c>
      <c r="I156" s="35">
        <f>'Базовые цены с учетом расхода'!D16</f>
        <v>0</v>
      </c>
      <c r="J156" s="34"/>
      <c r="K156" s="35"/>
      <c r="L156" s="45">
        <f>'Текущие цены с учетом расхода'!B16</f>
        <v>-8343.08</v>
      </c>
      <c r="M156" s="35">
        <f>'Текущие цены с учетом расхода'!C16</f>
        <v>0</v>
      </c>
      <c r="N156" s="35">
        <f>'Текущие цены с учетом расхода'!D16</f>
        <v>0</v>
      </c>
    </row>
    <row r="157" spans="1:14" ht="27" customHeight="1">
      <c r="A157" s="27"/>
      <c r="B157" s="64"/>
      <c r="C157" s="34"/>
      <c r="D157" s="34"/>
      <c r="E157" s="35">
        <f>'Базовые цены за единицу'!F16</f>
        <v>1662.7</v>
      </c>
      <c r="F157" s="35">
        <f>'Базовые цены за единицу'!E16</f>
        <v>0</v>
      </c>
      <c r="G157" s="34"/>
      <c r="H157" s="35">
        <f>'Базовые цены с учетом расхода'!F16</f>
        <v>-1474.04</v>
      </c>
      <c r="I157" s="35">
        <f>'Базовые цены с учетом расхода'!E16</f>
        <v>0</v>
      </c>
      <c r="J157" s="35">
        <v>5.66</v>
      </c>
      <c r="K157" s="34"/>
      <c r="L157" s="34"/>
      <c r="M157" s="45">
        <f>'Текущие цены с учетом расхода'!F16</f>
        <v>-8343.08</v>
      </c>
      <c r="N157" s="35">
        <f>'Текущие цены с учетом расхода'!E16</f>
        <v>0</v>
      </c>
    </row>
    <row r="158" spans="1:14" ht="12.75">
      <c r="A158" s="27"/>
      <c r="B158" s="30" t="s">
        <v>71</v>
      </c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</row>
    <row r="159" spans="1:14" ht="12.75" hidden="1">
      <c r="A159" s="27"/>
      <c r="B159" s="29" t="s">
        <v>24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</row>
    <row r="160" spans="1:14" ht="12.75" hidden="1">
      <c r="A160" s="27"/>
      <c r="B160" s="29" t="s">
        <v>25</v>
      </c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</row>
    <row r="161" spans="1:14" ht="12.75" hidden="1">
      <c r="A161" s="27"/>
      <c r="B161" s="29" t="s">
        <v>26</v>
      </c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</row>
    <row r="162" spans="1:14" ht="12.75" hidden="1">
      <c r="A162" s="27"/>
      <c r="B162" s="29" t="s">
        <v>27</v>
      </c>
      <c r="C162" s="34"/>
      <c r="D162" s="34"/>
      <c r="E162" s="34"/>
      <c r="F162" s="34"/>
      <c r="G162" s="34">
        <v>-1474.04</v>
      </c>
      <c r="H162" s="34"/>
      <c r="I162" s="34"/>
      <c r="J162" s="34"/>
      <c r="K162" s="34"/>
      <c r="L162" s="34">
        <v>-8343.09</v>
      </c>
      <c r="M162" s="34"/>
      <c r="N162" s="34"/>
    </row>
    <row r="163" spans="1:14" ht="25.5" hidden="1">
      <c r="A163" s="27"/>
      <c r="B163" s="29" t="s">
        <v>28</v>
      </c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</row>
    <row r="164" spans="1:15" ht="25.5" hidden="1">
      <c r="A164" s="27"/>
      <c r="B164" s="29" t="s">
        <v>29</v>
      </c>
      <c r="C164" s="34"/>
      <c r="D164" s="36"/>
      <c r="E164" s="34"/>
      <c r="F164" s="34"/>
      <c r="G164" s="34"/>
      <c r="H164" s="34"/>
      <c r="I164" s="34"/>
      <c r="J164" s="34"/>
      <c r="K164" s="36"/>
      <c r="L164" s="34"/>
      <c r="M164" s="34"/>
      <c r="N164" s="34"/>
      <c r="O164" s="14" t="s">
        <v>30</v>
      </c>
    </row>
    <row r="165" spans="1:14" ht="12.75" hidden="1">
      <c r="A165" s="27"/>
      <c r="B165" s="29" t="s">
        <v>31</v>
      </c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</row>
    <row r="166" spans="1:14" ht="25.5" hidden="1">
      <c r="A166" s="27"/>
      <c r="B166" s="29" t="s">
        <v>32</v>
      </c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</row>
    <row r="167" spans="1:14" ht="12.75" hidden="1">
      <c r="A167" s="27"/>
      <c r="B167" s="29" t="s">
        <v>33</v>
      </c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</row>
    <row r="168" spans="1:16" ht="12.75" hidden="1">
      <c r="A168" s="27"/>
      <c r="B168" s="29" t="s">
        <v>34</v>
      </c>
      <c r="C168" s="34"/>
      <c r="D168" s="34"/>
      <c r="E168" s="34"/>
      <c r="F168" s="34"/>
      <c r="G168" s="35">
        <f>IF('Базовые цены с учетом расхода'!N16&gt;0,'Базовые цены с учетом расхода'!N16,IF('Базовые цены с учетом расхода'!N16&lt;0,'Базовые цены с учетом расхода'!N16,""))</f>
      </c>
      <c r="H168" s="34"/>
      <c r="I168" s="34"/>
      <c r="J168" s="34"/>
      <c r="K168" s="34"/>
      <c r="L168" s="35">
        <f>IF('Текущие цены с учетом расхода'!N16&gt;0,'Текущие цены с учетом расхода'!N16,IF('Текущие цены с учетом расхода'!N16&lt;0,'Текущие цены с учетом расхода'!N16,""))</f>
      </c>
      <c r="M168" s="34"/>
      <c r="N168" s="34"/>
      <c r="P168" s="19" t="s">
        <v>35</v>
      </c>
    </row>
    <row r="169" spans="1:16" ht="12.75" hidden="1">
      <c r="A169" s="27"/>
      <c r="B169" s="29" t="s">
        <v>36</v>
      </c>
      <c r="C169" s="34"/>
      <c r="D169" s="34"/>
      <c r="E169" s="34"/>
      <c r="F169" s="34"/>
      <c r="G169" s="35">
        <f>IF('Базовые цены с учетом расхода'!P16&gt;0,'Базовые цены с учетом расхода'!P16,IF('Базовые цены с учетом расхода'!P16&lt;0,'Базовые цены с учетом расхода'!P16,""))</f>
      </c>
      <c r="H169" s="34"/>
      <c r="I169" s="34"/>
      <c r="J169" s="34"/>
      <c r="K169" s="34"/>
      <c r="L169" s="35">
        <f>IF('Текущие цены с учетом расхода'!P16&gt;0,'Текущие цены с учетом расхода'!P16,IF('Текущие цены с учетом расхода'!P16&lt;0,'Текущие цены с учетом расхода'!P16,""))</f>
      </c>
      <c r="M169" s="34"/>
      <c r="N169" s="34"/>
      <c r="P169" s="19" t="s">
        <v>37</v>
      </c>
    </row>
    <row r="170" spans="1:16" ht="25.5" hidden="1">
      <c r="A170" s="27"/>
      <c r="B170" s="29" t="s">
        <v>38</v>
      </c>
      <c r="C170" s="34"/>
      <c r="D170" s="34"/>
      <c r="E170" s="34"/>
      <c r="F170" s="34"/>
      <c r="G170" s="35">
        <f>IF('Базовые цены с учетом расхода'!Q16&gt;0,'Базовые цены с учетом расхода'!Q16,IF('Базовые цены с учетом расхода'!Q16&lt;0,'Базовые цены с учетом расхода'!Q16,""))</f>
      </c>
      <c r="H170" s="34"/>
      <c r="I170" s="34"/>
      <c r="J170" s="34"/>
      <c r="K170" s="34"/>
      <c r="L170" s="35">
        <f>IF('Текущие цены с учетом расхода'!Q16&gt;0,'Текущие цены с учетом расхода'!Q16,IF('Текущие цены с учетом расхода'!Q16&lt;0,'Текущие цены с учетом расхода'!Q16,""))</f>
      </c>
      <c r="M170" s="34"/>
      <c r="N170" s="34"/>
      <c r="P170" s="19" t="s">
        <v>39</v>
      </c>
    </row>
    <row r="171" spans="1:16" ht="12.75" hidden="1">
      <c r="A171" s="27"/>
      <c r="B171" s="29" t="s">
        <v>40</v>
      </c>
      <c r="C171" s="34"/>
      <c r="D171" s="34"/>
      <c r="E171" s="34"/>
      <c r="F171" s="34"/>
      <c r="G171" s="35">
        <f>IF('Базовые цены с учетом расхода'!O16&gt;0,'Базовые цены с учетом расхода'!O16,IF('Базовые цены с учетом расхода'!O16&lt;0,'Базовые цены с учетом расхода'!O16,""))</f>
      </c>
      <c r="H171" s="34"/>
      <c r="I171" s="34"/>
      <c r="J171" s="34"/>
      <c r="K171" s="34"/>
      <c r="L171" s="35">
        <f>IF('Текущие цены с учетом расхода'!O16&gt;0,'Текущие цены с учетом расхода'!O16,IF('Текущие цены с учетом расхода'!O16&lt;0,'Текущие цены с учетом расхода'!O16,""))</f>
      </c>
      <c r="M171" s="34"/>
      <c r="N171" s="34"/>
      <c r="P171" s="19" t="s">
        <v>41</v>
      </c>
    </row>
    <row r="172" spans="1:16" ht="12.75" hidden="1">
      <c r="A172" s="27"/>
      <c r="B172" s="29" t="s">
        <v>42</v>
      </c>
      <c r="C172" s="34"/>
      <c r="D172" s="34"/>
      <c r="E172" s="34"/>
      <c r="F172" s="34"/>
      <c r="G172" s="35">
        <f>IF('Базовые цены с учетом расхода'!R16&gt;0,'Базовые цены с учетом расхода'!R16,IF('Базовые цены с учетом расхода'!R16&lt;0,'Базовые цены с учетом расхода'!R16,""))</f>
      </c>
      <c r="H172" s="34"/>
      <c r="I172" s="34"/>
      <c r="J172" s="34"/>
      <c r="K172" s="34"/>
      <c r="L172" s="35">
        <f>IF('Текущие цены с учетом расхода'!R16&gt;0,'Текущие цены с учетом расхода'!R16,IF('Текущие цены с учетом расхода'!R16&lt;0,'Текущие цены с учетом расхода'!R16,""))</f>
      </c>
      <c r="M172" s="34"/>
      <c r="N172" s="34"/>
      <c r="P172" s="19" t="s">
        <v>43</v>
      </c>
    </row>
    <row r="173" spans="1:16" ht="12.75" hidden="1">
      <c r="A173" s="27"/>
      <c r="B173" s="29" t="s">
        <v>44</v>
      </c>
      <c r="C173" s="34"/>
      <c r="D173" s="34"/>
      <c r="E173" s="34"/>
      <c r="F173" s="34"/>
      <c r="G173" s="35">
        <f>IF('Базовые цены с учетом расхода'!S16&gt;0,'Базовые цены с учетом расхода'!S16,IF('Базовые цены с учетом расхода'!S16&lt;0,'Базовые цены с учетом расхода'!S16,""))</f>
      </c>
      <c r="H173" s="34"/>
      <c r="I173" s="34"/>
      <c r="J173" s="34"/>
      <c r="K173" s="34"/>
      <c r="L173" s="35">
        <f>IF('Текущие цены с учетом расхода'!S16&gt;0,'Текущие цены с учетом расхода'!S16,IF('Текущие цены с учетом расхода'!S16&lt;0,'Текущие цены с учетом расхода'!S16,""))</f>
      </c>
      <c r="M173" s="34"/>
      <c r="N173" s="34"/>
      <c r="P173" s="19" t="s">
        <v>45</v>
      </c>
    </row>
    <row r="174" spans="1:14" ht="12.75">
      <c r="A174" s="27"/>
      <c r="B174" s="27"/>
      <c r="C174" s="34"/>
      <c r="D174" s="34"/>
      <c r="E174" s="34"/>
      <c r="F174" s="34"/>
      <c r="G174" s="34"/>
      <c r="H174" s="34"/>
      <c r="I174" s="34"/>
      <c r="J174" s="78" t="s">
        <v>19</v>
      </c>
      <c r="K174" s="78"/>
      <c r="L174" s="78"/>
      <c r="M174" s="78"/>
      <c r="N174" s="78"/>
    </row>
    <row r="175" spans="1:14" ht="12.75">
      <c r="A175" s="27"/>
      <c r="B175" s="27"/>
      <c r="C175" s="34"/>
      <c r="D175" s="34"/>
      <c r="E175" s="34"/>
      <c r="F175" s="34"/>
      <c r="G175" s="34"/>
      <c r="H175" s="34"/>
      <c r="I175" s="34"/>
      <c r="J175" s="79" t="s">
        <v>72</v>
      </c>
      <c r="K175" s="79"/>
      <c r="L175" s="79"/>
      <c r="M175" s="79"/>
      <c r="N175" s="79"/>
    </row>
    <row r="176" spans="1:14" ht="12.75">
      <c r="A176" s="28" t="s">
        <v>73</v>
      </c>
      <c r="B176" s="63" t="s">
        <v>74</v>
      </c>
      <c r="C176" s="34">
        <v>0.68264</v>
      </c>
      <c r="D176" s="35">
        <f>'Базовые цены за единицу'!B17</f>
        <v>953.86</v>
      </c>
      <c r="E176" s="35">
        <f>'Базовые цены за единицу'!C17</f>
        <v>0</v>
      </c>
      <c r="F176" s="35">
        <f>'Базовые цены за единицу'!D17</f>
        <v>0</v>
      </c>
      <c r="G176" s="35">
        <f>'Базовые цены с учетом расхода'!B17</f>
        <v>651.14</v>
      </c>
      <c r="H176" s="35">
        <f>'Базовые цены с учетом расхода'!C17</f>
        <v>0</v>
      </c>
      <c r="I176" s="35">
        <f>'Базовые цены с учетом расхода'!D17</f>
        <v>0</v>
      </c>
      <c r="J176" s="34"/>
      <c r="K176" s="35"/>
      <c r="L176" s="46">
        <f>'Текущие цены с учетом расхода'!B17</f>
        <v>4382.19</v>
      </c>
      <c r="M176" s="45">
        <f>'Текущие цены с учетом расхода'!C17</f>
        <v>0</v>
      </c>
      <c r="N176" s="35">
        <f>'Текущие цены с учетом расхода'!D17</f>
        <v>0</v>
      </c>
    </row>
    <row r="177" spans="1:14" ht="27" customHeight="1">
      <c r="A177" s="27"/>
      <c r="B177" s="64"/>
      <c r="C177" s="34"/>
      <c r="D177" s="34"/>
      <c r="E177" s="35">
        <f>'Базовые цены за единицу'!F17</f>
        <v>953.86</v>
      </c>
      <c r="F177" s="35">
        <f>'Базовые цены за единицу'!E17</f>
        <v>0</v>
      </c>
      <c r="G177" s="34"/>
      <c r="H177" s="35">
        <f>'Базовые цены с учетом расхода'!F17</f>
        <v>651.14</v>
      </c>
      <c r="I177" s="35">
        <f>'Базовые цены с учетом расхода'!E17</f>
        <v>0</v>
      </c>
      <c r="J177" s="35">
        <v>6.73</v>
      </c>
      <c r="K177" s="34"/>
      <c r="L177" s="45"/>
      <c r="M177" s="46">
        <f>'Текущие цены с учетом расхода'!F17</f>
        <v>4382.19</v>
      </c>
      <c r="N177" s="35">
        <f>'Текущие цены с учетом расхода'!E17</f>
        <v>0</v>
      </c>
    </row>
    <row r="178" spans="1:14" ht="12.75" hidden="1">
      <c r="A178" s="27"/>
      <c r="B178" s="29" t="s">
        <v>24</v>
      </c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</row>
    <row r="179" spans="1:14" ht="12.75" hidden="1">
      <c r="A179" s="27"/>
      <c r="B179" s="29" t="s">
        <v>25</v>
      </c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</row>
    <row r="180" spans="1:14" ht="12.75" hidden="1">
      <c r="A180" s="27"/>
      <c r="B180" s="29" t="s">
        <v>26</v>
      </c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</row>
    <row r="181" spans="1:14" ht="12.75" hidden="1">
      <c r="A181" s="27"/>
      <c r="B181" s="29" t="s">
        <v>27</v>
      </c>
      <c r="C181" s="34"/>
      <c r="D181" s="34"/>
      <c r="E181" s="34"/>
      <c r="F181" s="34"/>
      <c r="G181" s="34">
        <v>651.14</v>
      </c>
      <c r="H181" s="34"/>
      <c r="I181" s="34"/>
      <c r="J181" s="34"/>
      <c r="K181" s="34"/>
      <c r="L181" s="34">
        <v>4382.19</v>
      </c>
      <c r="M181" s="34"/>
      <c r="N181" s="34"/>
    </row>
    <row r="182" spans="1:14" ht="25.5" hidden="1">
      <c r="A182" s="27"/>
      <c r="B182" s="29" t="s">
        <v>28</v>
      </c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</row>
    <row r="183" spans="1:15" ht="25.5" hidden="1">
      <c r="A183" s="27"/>
      <c r="B183" s="29" t="s">
        <v>29</v>
      </c>
      <c r="C183" s="34"/>
      <c r="D183" s="36"/>
      <c r="E183" s="34"/>
      <c r="F183" s="34"/>
      <c r="G183" s="34"/>
      <c r="H183" s="34"/>
      <c r="I183" s="34"/>
      <c r="J183" s="34"/>
      <c r="K183" s="36"/>
      <c r="L183" s="34"/>
      <c r="M183" s="34"/>
      <c r="N183" s="34"/>
      <c r="O183" s="14" t="s">
        <v>30</v>
      </c>
    </row>
    <row r="184" spans="1:14" ht="12.75" hidden="1">
      <c r="A184" s="27"/>
      <c r="B184" s="29" t="s">
        <v>31</v>
      </c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</row>
    <row r="185" spans="1:14" ht="25.5" hidden="1">
      <c r="A185" s="27"/>
      <c r="B185" s="29" t="s">
        <v>32</v>
      </c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</row>
    <row r="186" spans="1:14" ht="12.75" hidden="1">
      <c r="A186" s="27"/>
      <c r="B186" s="29" t="s">
        <v>33</v>
      </c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</row>
    <row r="187" spans="1:16" ht="12.75" hidden="1">
      <c r="A187" s="27"/>
      <c r="B187" s="29" t="s">
        <v>34</v>
      </c>
      <c r="C187" s="34"/>
      <c r="D187" s="34"/>
      <c r="E187" s="34"/>
      <c r="F187" s="34"/>
      <c r="G187" s="35">
        <f>IF('Базовые цены с учетом расхода'!N17&gt;0,'Базовые цены с учетом расхода'!N17,IF('Базовые цены с учетом расхода'!N17&lt;0,'Базовые цены с учетом расхода'!N17,""))</f>
      </c>
      <c r="H187" s="34"/>
      <c r="I187" s="34"/>
      <c r="J187" s="34"/>
      <c r="K187" s="34"/>
      <c r="L187" s="35">
        <f>IF('Текущие цены с учетом расхода'!N17&gt;0,'Текущие цены с учетом расхода'!N17,IF('Текущие цены с учетом расхода'!N17&lt;0,'Текущие цены с учетом расхода'!N17,""))</f>
      </c>
      <c r="M187" s="34"/>
      <c r="N187" s="34"/>
      <c r="P187" s="19" t="s">
        <v>35</v>
      </c>
    </row>
    <row r="188" spans="1:16" ht="12.75" hidden="1">
      <c r="A188" s="27"/>
      <c r="B188" s="29" t="s">
        <v>36</v>
      </c>
      <c r="C188" s="34"/>
      <c r="D188" s="34"/>
      <c r="E188" s="34"/>
      <c r="F188" s="34"/>
      <c r="G188" s="35">
        <f>IF('Базовые цены с учетом расхода'!P17&gt;0,'Базовые цены с учетом расхода'!P17,IF('Базовые цены с учетом расхода'!P17&lt;0,'Базовые цены с учетом расхода'!P17,""))</f>
      </c>
      <c r="H188" s="34"/>
      <c r="I188" s="34"/>
      <c r="J188" s="34"/>
      <c r="K188" s="34"/>
      <c r="L188" s="35">
        <f>IF('Текущие цены с учетом расхода'!P17&gt;0,'Текущие цены с учетом расхода'!P17,IF('Текущие цены с учетом расхода'!P17&lt;0,'Текущие цены с учетом расхода'!P17,""))</f>
      </c>
      <c r="M188" s="34"/>
      <c r="N188" s="34"/>
      <c r="P188" s="19" t="s">
        <v>37</v>
      </c>
    </row>
    <row r="189" spans="1:16" ht="25.5" hidden="1">
      <c r="A189" s="27"/>
      <c r="B189" s="29" t="s">
        <v>38</v>
      </c>
      <c r="C189" s="34"/>
      <c r="D189" s="34"/>
      <c r="E189" s="34"/>
      <c r="F189" s="34"/>
      <c r="G189" s="35">
        <f>IF('Базовые цены с учетом расхода'!Q17&gt;0,'Базовые цены с учетом расхода'!Q17,IF('Базовые цены с учетом расхода'!Q17&lt;0,'Базовые цены с учетом расхода'!Q17,""))</f>
      </c>
      <c r="H189" s="34"/>
      <c r="I189" s="34"/>
      <c r="J189" s="34"/>
      <c r="K189" s="34"/>
      <c r="L189" s="35">
        <f>IF('Текущие цены с учетом расхода'!Q17&gt;0,'Текущие цены с учетом расхода'!Q17,IF('Текущие цены с учетом расхода'!Q17&lt;0,'Текущие цены с учетом расхода'!Q17,""))</f>
      </c>
      <c r="M189" s="34"/>
      <c r="N189" s="34"/>
      <c r="P189" s="19" t="s">
        <v>39</v>
      </c>
    </row>
    <row r="190" spans="1:16" ht="12.75" hidden="1">
      <c r="A190" s="27"/>
      <c r="B190" s="29" t="s">
        <v>40</v>
      </c>
      <c r="C190" s="34"/>
      <c r="D190" s="34"/>
      <c r="E190" s="34"/>
      <c r="F190" s="34"/>
      <c r="G190" s="35">
        <f>IF('Базовые цены с учетом расхода'!O17&gt;0,'Базовые цены с учетом расхода'!O17,IF('Базовые цены с учетом расхода'!O17&lt;0,'Базовые цены с учетом расхода'!O17,""))</f>
      </c>
      <c r="H190" s="34"/>
      <c r="I190" s="34"/>
      <c r="J190" s="34"/>
      <c r="K190" s="34"/>
      <c r="L190" s="35">
        <f>IF('Текущие цены с учетом расхода'!O17&gt;0,'Текущие цены с учетом расхода'!O17,IF('Текущие цены с учетом расхода'!O17&lt;0,'Текущие цены с учетом расхода'!O17,""))</f>
      </c>
      <c r="M190" s="34"/>
      <c r="N190" s="34"/>
      <c r="P190" s="19" t="s">
        <v>41</v>
      </c>
    </row>
    <row r="191" spans="1:16" ht="12.75" hidden="1">
      <c r="A191" s="27"/>
      <c r="B191" s="29" t="s">
        <v>42</v>
      </c>
      <c r="C191" s="34"/>
      <c r="D191" s="34"/>
      <c r="E191" s="34"/>
      <c r="F191" s="34"/>
      <c r="G191" s="35">
        <f>IF('Базовые цены с учетом расхода'!R17&gt;0,'Базовые цены с учетом расхода'!R17,IF('Базовые цены с учетом расхода'!R17&lt;0,'Базовые цены с учетом расхода'!R17,""))</f>
      </c>
      <c r="H191" s="34"/>
      <c r="I191" s="34"/>
      <c r="J191" s="34"/>
      <c r="K191" s="34"/>
      <c r="L191" s="35">
        <f>IF('Текущие цены с учетом расхода'!R17&gt;0,'Текущие цены с учетом расхода'!R17,IF('Текущие цены с учетом расхода'!R17&lt;0,'Текущие цены с учетом расхода'!R17,""))</f>
      </c>
      <c r="M191" s="34"/>
      <c r="N191" s="34"/>
      <c r="P191" s="19" t="s">
        <v>43</v>
      </c>
    </row>
    <row r="192" spans="1:16" ht="12.75" hidden="1">
      <c r="A192" s="27"/>
      <c r="B192" s="29" t="s">
        <v>44</v>
      </c>
      <c r="C192" s="34"/>
      <c r="D192" s="34"/>
      <c r="E192" s="34"/>
      <c r="F192" s="34"/>
      <c r="G192" s="35">
        <f>IF('Базовые цены с учетом расхода'!S17&gt;0,'Базовые цены с учетом расхода'!S17,IF('Базовые цены с учетом расхода'!S17&lt;0,'Базовые цены с учетом расхода'!S17,""))</f>
      </c>
      <c r="H192" s="34"/>
      <c r="I192" s="34"/>
      <c r="J192" s="34"/>
      <c r="K192" s="34"/>
      <c r="L192" s="35">
        <f>IF('Текущие цены с учетом расхода'!S17&gt;0,'Текущие цены с учетом расхода'!S17,IF('Текущие цены с учетом расхода'!S17&lt;0,'Текущие цены с учетом расхода'!S17,""))</f>
      </c>
      <c r="M192" s="34"/>
      <c r="N192" s="34"/>
      <c r="P192" s="19" t="s">
        <v>45</v>
      </c>
    </row>
    <row r="193" spans="1:14" ht="12.75">
      <c r="A193" s="27"/>
      <c r="B193" s="27"/>
      <c r="C193" s="34"/>
      <c r="D193" s="34"/>
      <c r="E193" s="34"/>
      <c r="F193" s="34"/>
      <c r="G193" s="34"/>
      <c r="H193" s="34"/>
      <c r="I193" s="34"/>
      <c r="J193" s="78" t="s">
        <v>19</v>
      </c>
      <c r="K193" s="78"/>
      <c r="L193" s="78"/>
      <c r="M193" s="78"/>
      <c r="N193" s="78"/>
    </row>
    <row r="194" spans="1:14" ht="12.75">
      <c r="A194" s="27"/>
      <c r="B194" s="27"/>
      <c r="C194" s="34"/>
      <c r="D194" s="34"/>
      <c r="E194" s="34"/>
      <c r="F194" s="34"/>
      <c r="G194" s="34"/>
      <c r="H194" s="34"/>
      <c r="I194" s="34"/>
      <c r="J194" s="79" t="s">
        <v>75</v>
      </c>
      <c r="K194" s="79"/>
      <c r="L194" s="79"/>
      <c r="M194" s="79"/>
      <c r="N194" s="79"/>
    </row>
    <row r="195" spans="1:14" ht="12.75">
      <c r="A195" s="28" t="s">
        <v>76</v>
      </c>
      <c r="B195" s="63" t="s">
        <v>77</v>
      </c>
      <c r="C195" s="34">
        <v>0.364</v>
      </c>
      <c r="D195" s="35">
        <f>'Базовые цены за единицу'!B18</f>
        <v>465.81</v>
      </c>
      <c r="E195" s="35">
        <f>'Базовые цены за единицу'!C18</f>
        <v>0</v>
      </c>
      <c r="F195" s="35">
        <f>'Базовые цены за единицу'!D18</f>
        <v>0</v>
      </c>
      <c r="G195" s="35">
        <f>'Базовые цены с учетом расхода'!B18</f>
        <v>169.55</v>
      </c>
      <c r="H195" s="35">
        <f>'Базовые цены с учетом расхода'!C18</f>
        <v>0</v>
      </c>
      <c r="I195" s="35">
        <f>'Базовые цены с учетом расхода'!D18</f>
        <v>0</v>
      </c>
      <c r="J195" s="34"/>
      <c r="K195" s="35"/>
      <c r="L195" s="46">
        <f>'Текущие цены с учетом расхода'!B18</f>
        <v>801.99</v>
      </c>
      <c r="M195" s="45">
        <f>'Текущие цены с учетом расхода'!C18</f>
        <v>0</v>
      </c>
      <c r="N195" s="35">
        <f>'Текущие цены с учетом расхода'!D18</f>
        <v>0</v>
      </c>
    </row>
    <row r="196" spans="1:14" ht="27" customHeight="1">
      <c r="A196" s="27"/>
      <c r="B196" s="64"/>
      <c r="C196" s="34"/>
      <c r="D196" s="34"/>
      <c r="E196" s="35">
        <f>'Базовые цены за единицу'!F18</f>
        <v>465.81</v>
      </c>
      <c r="F196" s="35">
        <f>'Базовые цены за единицу'!E18</f>
        <v>0</v>
      </c>
      <c r="G196" s="34"/>
      <c r="H196" s="35">
        <f>'Базовые цены с учетом расхода'!F18</f>
        <v>169.55</v>
      </c>
      <c r="I196" s="35">
        <f>'Базовые цены с учетом расхода'!E18</f>
        <v>0</v>
      </c>
      <c r="J196" s="35">
        <v>4.73</v>
      </c>
      <c r="K196" s="34"/>
      <c r="L196" s="45"/>
      <c r="M196" s="46">
        <f>'Текущие цены с учетом расхода'!F18</f>
        <v>801.99</v>
      </c>
      <c r="N196" s="35">
        <f>'Текущие цены с учетом расхода'!E18</f>
        <v>0</v>
      </c>
    </row>
    <row r="197" spans="1:14" ht="12.75" hidden="1">
      <c r="A197" s="27"/>
      <c r="B197" s="29" t="s">
        <v>24</v>
      </c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</row>
    <row r="198" spans="1:14" ht="12.75" hidden="1">
      <c r="A198" s="27"/>
      <c r="B198" s="29" t="s">
        <v>25</v>
      </c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</row>
    <row r="199" spans="1:14" ht="12.75" hidden="1">
      <c r="A199" s="27"/>
      <c r="B199" s="29" t="s">
        <v>26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</row>
    <row r="200" spans="1:14" ht="12.75" hidden="1">
      <c r="A200" s="27"/>
      <c r="B200" s="29" t="s">
        <v>27</v>
      </c>
      <c r="C200" s="34"/>
      <c r="D200" s="34"/>
      <c r="E200" s="34"/>
      <c r="F200" s="34"/>
      <c r="G200" s="34">
        <v>169.55</v>
      </c>
      <c r="H200" s="34"/>
      <c r="I200" s="34"/>
      <c r="J200" s="34"/>
      <c r="K200" s="34"/>
      <c r="L200" s="34">
        <v>801.99</v>
      </c>
      <c r="M200" s="34"/>
      <c r="N200" s="34"/>
    </row>
    <row r="201" spans="1:14" ht="25.5" hidden="1">
      <c r="A201" s="27"/>
      <c r="B201" s="29" t="s">
        <v>28</v>
      </c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</row>
    <row r="202" spans="1:15" ht="25.5" hidden="1">
      <c r="A202" s="27"/>
      <c r="B202" s="29" t="s">
        <v>29</v>
      </c>
      <c r="C202" s="34"/>
      <c r="D202" s="36"/>
      <c r="E202" s="34"/>
      <c r="F202" s="34"/>
      <c r="G202" s="34"/>
      <c r="H202" s="34"/>
      <c r="I202" s="34"/>
      <c r="J202" s="34"/>
      <c r="K202" s="36"/>
      <c r="L202" s="34"/>
      <c r="M202" s="34"/>
      <c r="N202" s="34"/>
      <c r="O202" s="14" t="s">
        <v>30</v>
      </c>
    </row>
    <row r="203" spans="1:14" ht="12.75" hidden="1">
      <c r="A203" s="27"/>
      <c r="B203" s="29" t="s">
        <v>31</v>
      </c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</row>
    <row r="204" spans="1:14" ht="25.5" hidden="1">
      <c r="A204" s="27"/>
      <c r="B204" s="29" t="s">
        <v>32</v>
      </c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</row>
    <row r="205" spans="1:14" ht="12.75" hidden="1">
      <c r="A205" s="27"/>
      <c r="B205" s="29" t="s">
        <v>33</v>
      </c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</row>
    <row r="206" spans="1:16" ht="12.75" hidden="1">
      <c r="A206" s="27"/>
      <c r="B206" s="29" t="s">
        <v>34</v>
      </c>
      <c r="C206" s="34"/>
      <c r="D206" s="34"/>
      <c r="E206" s="34"/>
      <c r="F206" s="34"/>
      <c r="G206" s="35">
        <f>IF('Базовые цены с учетом расхода'!N18&gt;0,'Базовые цены с учетом расхода'!N18,IF('Базовые цены с учетом расхода'!N18&lt;0,'Базовые цены с учетом расхода'!N18,""))</f>
      </c>
      <c r="H206" s="34"/>
      <c r="I206" s="34"/>
      <c r="J206" s="34"/>
      <c r="K206" s="34"/>
      <c r="L206" s="35">
        <f>IF('Текущие цены с учетом расхода'!N18&gt;0,'Текущие цены с учетом расхода'!N18,IF('Текущие цены с учетом расхода'!N18&lt;0,'Текущие цены с учетом расхода'!N18,""))</f>
      </c>
      <c r="M206" s="34"/>
      <c r="N206" s="34"/>
      <c r="P206" s="19" t="s">
        <v>35</v>
      </c>
    </row>
    <row r="207" spans="1:16" ht="12.75" hidden="1">
      <c r="A207" s="27"/>
      <c r="B207" s="29" t="s">
        <v>36</v>
      </c>
      <c r="C207" s="34"/>
      <c r="D207" s="34"/>
      <c r="E207" s="34"/>
      <c r="F207" s="34"/>
      <c r="G207" s="35">
        <f>IF('Базовые цены с учетом расхода'!P18&gt;0,'Базовые цены с учетом расхода'!P18,IF('Базовые цены с учетом расхода'!P18&lt;0,'Базовые цены с учетом расхода'!P18,""))</f>
      </c>
      <c r="H207" s="34"/>
      <c r="I207" s="34"/>
      <c r="J207" s="34"/>
      <c r="K207" s="34"/>
      <c r="L207" s="35">
        <f>IF('Текущие цены с учетом расхода'!P18&gt;0,'Текущие цены с учетом расхода'!P18,IF('Текущие цены с учетом расхода'!P18&lt;0,'Текущие цены с учетом расхода'!P18,""))</f>
      </c>
      <c r="M207" s="34"/>
      <c r="N207" s="34"/>
      <c r="P207" s="19" t="s">
        <v>37</v>
      </c>
    </row>
    <row r="208" spans="1:16" ht="25.5" hidden="1">
      <c r="A208" s="27"/>
      <c r="B208" s="29" t="s">
        <v>38</v>
      </c>
      <c r="C208" s="34"/>
      <c r="D208" s="34"/>
      <c r="E208" s="34"/>
      <c r="F208" s="34"/>
      <c r="G208" s="35">
        <f>IF('Базовые цены с учетом расхода'!Q18&gt;0,'Базовые цены с учетом расхода'!Q18,IF('Базовые цены с учетом расхода'!Q18&lt;0,'Базовые цены с учетом расхода'!Q18,""))</f>
      </c>
      <c r="H208" s="34"/>
      <c r="I208" s="34"/>
      <c r="J208" s="34"/>
      <c r="K208" s="34"/>
      <c r="L208" s="35">
        <f>IF('Текущие цены с учетом расхода'!Q18&gt;0,'Текущие цены с учетом расхода'!Q18,IF('Текущие цены с учетом расхода'!Q18&lt;0,'Текущие цены с учетом расхода'!Q18,""))</f>
      </c>
      <c r="M208" s="34"/>
      <c r="N208" s="34"/>
      <c r="P208" s="19" t="s">
        <v>39</v>
      </c>
    </row>
    <row r="209" spans="1:16" ht="12.75" hidden="1">
      <c r="A209" s="27"/>
      <c r="B209" s="29" t="s">
        <v>40</v>
      </c>
      <c r="C209" s="34"/>
      <c r="D209" s="34"/>
      <c r="E209" s="34"/>
      <c r="F209" s="34"/>
      <c r="G209" s="35">
        <f>IF('Базовые цены с учетом расхода'!O18&gt;0,'Базовые цены с учетом расхода'!O18,IF('Базовые цены с учетом расхода'!O18&lt;0,'Базовые цены с учетом расхода'!O18,""))</f>
      </c>
      <c r="H209" s="34"/>
      <c r="I209" s="34"/>
      <c r="J209" s="34"/>
      <c r="K209" s="34"/>
      <c r="L209" s="35">
        <f>IF('Текущие цены с учетом расхода'!O18&gt;0,'Текущие цены с учетом расхода'!O18,IF('Текущие цены с учетом расхода'!O18&lt;0,'Текущие цены с учетом расхода'!O18,""))</f>
      </c>
      <c r="M209" s="34"/>
      <c r="N209" s="34"/>
      <c r="P209" s="19" t="s">
        <v>41</v>
      </c>
    </row>
    <row r="210" spans="1:16" ht="12.75" hidden="1">
      <c r="A210" s="27"/>
      <c r="B210" s="29" t="s">
        <v>42</v>
      </c>
      <c r="C210" s="34"/>
      <c r="D210" s="34"/>
      <c r="E210" s="34"/>
      <c r="F210" s="34"/>
      <c r="G210" s="35">
        <f>IF('Базовые цены с учетом расхода'!R18&gt;0,'Базовые цены с учетом расхода'!R18,IF('Базовые цены с учетом расхода'!R18&lt;0,'Базовые цены с учетом расхода'!R18,""))</f>
      </c>
      <c r="H210" s="34"/>
      <c r="I210" s="34"/>
      <c r="J210" s="34"/>
      <c r="K210" s="34"/>
      <c r="L210" s="35">
        <f>IF('Текущие цены с учетом расхода'!R18&gt;0,'Текущие цены с учетом расхода'!R18,IF('Текущие цены с учетом расхода'!R18&lt;0,'Текущие цены с учетом расхода'!R18,""))</f>
      </c>
      <c r="M210" s="34"/>
      <c r="N210" s="34"/>
      <c r="P210" s="19" t="s">
        <v>43</v>
      </c>
    </row>
    <row r="211" spans="1:16" ht="12.75" hidden="1">
      <c r="A211" s="27"/>
      <c r="B211" s="29" t="s">
        <v>44</v>
      </c>
      <c r="C211" s="34"/>
      <c r="D211" s="34"/>
      <c r="E211" s="34"/>
      <c r="F211" s="34"/>
      <c r="G211" s="35">
        <f>IF('Базовые цены с учетом расхода'!S18&gt;0,'Базовые цены с учетом расхода'!S18,IF('Базовые цены с учетом расхода'!S18&lt;0,'Базовые цены с учетом расхода'!S18,""))</f>
      </c>
      <c r="H211" s="34"/>
      <c r="I211" s="34"/>
      <c r="J211" s="34"/>
      <c r="K211" s="34"/>
      <c r="L211" s="35">
        <f>IF('Текущие цены с учетом расхода'!S18&gt;0,'Текущие цены с учетом расхода'!S18,IF('Текущие цены с учетом расхода'!S18&lt;0,'Текущие цены с учетом расхода'!S18,""))</f>
      </c>
      <c r="M211" s="34"/>
      <c r="N211" s="34"/>
      <c r="P211" s="19" t="s">
        <v>45</v>
      </c>
    </row>
    <row r="212" spans="1:14" ht="12.75">
      <c r="A212" s="27"/>
      <c r="B212" s="27"/>
      <c r="C212" s="34"/>
      <c r="D212" s="34"/>
      <c r="E212" s="34"/>
      <c r="F212" s="34"/>
      <c r="G212" s="34"/>
      <c r="H212" s="34"/>
      <c r="I212" s="34"/>
      <c r="J212" s="78" t="s">
        <v>19</v>
      </c>
      <c r="K212" s="78"/>
      <c r="L212" s="78"/>
      <c r="M212" s="78"/>
      <c r="N212" s="78"/>
    </row>
    <row r="213" spans="1:14" ht="12.75">
      <c r="A213" s="27"/>
      <c r="B213" s="27"/>
      <c r="C213" s="34"/>
      <c r="D213" s="34"/>
      <c r="E213" s="34"/>
      <c r="F213" s="34"/>
      <c r="G213" s="34"/>
      <c r="H213" s="34"/>
      <c r="I213" s="34"/>
      <c r="J213" s="79" t="s">
        <v>78</v>
      </c>
      <c r="K213" s="79"/>
      <c r="L213" s="79"/>
      <c r="M213" s="79"/>
      <c r="N213" s="79"/>
    </row>
    <row r="214" spans="1:14" ht="12.75">
      <c r="A214" s="28" t="s">
        <v>79</v>
      </c>
      <c r="B214" s="63" t="s">
        <v>424</v>
      </c>
      <c r="C214" s="34">
        <v>8.759</v>
      </c>
      <c r="D214" s="35">
        <f>'Базовые цены за единицу'!B19</f>
        <v>830.14</v>
      </c>
      <c r="E214" s="35">
        <f>'Базовые цены за единицу'!C19</f>
        <v>42.44</v>
      </c>
      <c r="F214" s="35">
        <f>'Базовые цены за единицу'!D19</f>
        <v>47.26</v>
      </c>
      <c r="G214" s="35">
        <f>'Базовые цены с учетом расхода'!B19</f>
        <v>7271.19</v>
      </c>
      <c r="H214" s="35">
        <f>'Базовые цены с учетом расхода'!C19</f>
        <v>371.73</v>
      </c>
      <c r="I214" s="35">
        <f>'Базовые цены с учетом расхода'!D19</f>
        <v>413.95</v>
      </c>
      <c r="J214" s="34">
        <v>11.6</v>
      </c>
      <c r="K214" s="35">
        <v>4.19</v>
      </c>
      <c r="L214" s="47">
        <f>'Текущие цены с учетом расхода'!B19</f>
        <v>29264.34</v>
      </c>
      <c r="M214" s="47">
        <f>'Текущие цены с учетом расхода'!C19</f>
        <v>4311.62</v>
      </c>
      <c r="N214" s="35">
        <f>'Текущие цены с учетом расхода'!D19</f>
        <v>1734.54</v>
      </c>
    </row>
    <row r="215" spans="1:14" ht="24.75" customHeight="1">
      <c r="A215" s="27"/>
      <c r="B215" s="64"/>
      <c r="C215" s="34"/>
      <c r="D215" s="34"/>
      <c r="E215" s="35">
        <f>'Базовые цены за единицу'!F19</f>
        <v>740.44</v>
      </c>
      <c r="F215" s="35">
        <f>'Базовые цены за единицу'!E19</f>
        <v>7.16</v>
      </c>
      <c r="G215" s="34"/>
      <c r="H215" s="35">
        <f>'Базовые цены с учетом расхода'!F19</f>
        <v>6485.51</v>
      </c>
      <c r="I215" s="35">
        <f>'Базовые цены с учетом расхода'!E19</f>
        <v>62.71</v>
      </c>
      <c r="J215" s="35">
        <v>3.58</v>
      </c>
      <c r="K215" s="35">
        <v>11.6</v>
      </c>
      <c r="L215" s="47"/>
      <c r="M215" s="47">
        <f>'Текущие цены с учетом расхода'!F19</f>
        <v>23218.18</v>
      </c>
      <c r="N215" s="35">
        <f>'Текущие цены с учетом расхода'!E19</f>
        <v>727.7</v>
      </c>
    </row>
    <row r="216" spans="1:14" ht="12.75">
      <c r="A216" s="27"/>
      <c r="B216" s="65" t="s">
        <v>63</v>
      </c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</row>
    <row r="217" spans="1:14" ht="12.75" hidden="1">
      <c r="A217" s="27"/>
      <c r="B217" s="29" t="s">
        <v>24</v>
      </c>
      <c r="C217" s="34"/>
      <c r="D217" s="34"/>
      <c r="E217" s="34"/>
      <c r="F217" s="34"/>
      <c r="G217" s="34">
        <v>371.69</v>
      </c>
      <c r="H217" s="34"/>
      <c r="I217" s="34"/>
      <c r="J217" s="34"/>
      <c r="K217" s="34"/>
      <c r="L217" s="34">
        <v>4311.58</v>
      </c>
      <c r="M217" s="34"/>
      <c r="N217" s="34"/>
    </row>
    <row r="218" spans="1:14" ht="12.75" hidden="1">
      <c r="A218" s="27"/>
      <c r="B218" s="29" t="s">
        <v>25</v>
      </c>
      <c r="C218" s="34"/>
      <c r="D218" s="34"/>
      <c r="E218" s="34"/>
      <c r="F218" s="34"/>
      <c r="G218" s="34">
        <v>413.97</v>
      </c>
      <c r="H218" s="34"/>
      <c r="I218" s="34"/>
      <c r="J218" s="34"/>
      <c r="K218" s="34"/>
      <c r="L218" s="34">
        <v>1734.54</v>
      </c>
      <c r="M218" s="34"/>
      <c r="N218" s="34"/>
    </row>
    <row r="219" spans="1:14" ht="12.75" hidden="1">
      <c r="A219" s="27"/>
      <c r="B219" s="29" t="s">
        <v>26</v>
      </c>
      <c r="C219" s="34"/>
      <c r="D219" s="34"/>
      <c r="E219" s="34"/>
      <c r="F219" s="34"/>
      <c r="G219" s="34">
        <v>62.74</v>
      </c>
      <c r="H219" s="34"/>
      <c r="I219" s="34"/>
      <c r="J219" s="34"/>
      <c r="K219" s="34"/>
      <c r="L219" s="34">
        <v>727.74</v>
      </c>
      <c r="M219" s="34"/>
      <c r="N219" s="34"/>
    </row>
    <row r="220" spans="1:14" ht="12.75" hidden="1">
      <c r="A220" s="27"/>
      <c r="B220" s="29" t="s">
        <v>27</v>
      </c>
      <c r="C220" s="34"/>
      <c r="D220" s="34"/>
      <c r="E220" s="34"/>
      <c r="F220" s="34"/>
      <c r="G220" s="34">
        <v>6485.51</v>
      </c>
      <c r="H220" s="34"/>
      <c r="I220" s="34"/>
      <c r="J220" s="34"/>
      <c r="K220" s="34"/>
      <c r="L220" s="34">
        <v>23218.14</v>
      </c>
      <c r="M220" s="34"/>
      <c r="N220" s="34"/>
    </row>
    <row r="221" spans="1:14" ht="25.5" hidden="1">
      <c r="A221" s="27"/>
      <c r="B221" s="29" t="s">
        <v>28</v>
      </c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</row>
    <row r="222" spans="1:15" ht="25.5" hidden="1">
      <c r="A222" s="27"/>
      <c r="B222" s="29" t="s">
        <v>29</v>
      </c>
      <c r="C222" s="34"/>
      <c r="D222" s="36"/>
      <c r="E222" s="34"/>
      <c r="F222" s="34"/>
      <c r="G222" s="34"/>
      <c r="H222" s="34"/>
      <c r="I222" s="34"/>
      <c r="J222" s="34"/>
      <c r="K222" s="36"/>
      <c r="L222" s="34"/>
      <c r="M222" s="34"/>
      <c r="N222" s="34"/>
      <c r="O222" s="14" t="s">
        <v>30</v>
      </c>
    </row>
    <row r="223" spans="1:14" ht="12.75" hidden="1">
      <c r="A223" s="27"/>
      <c r="B223" s="29" t="s">
        <v>31</v>
      </c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</row>
    <row r="224" spans="1:14" ht="25.5" hidden="1">
      <c r="A224" s="27"/>
      <c r="B224" s="29" t="s">
        <v>32</v>
      </c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</row>
    <row r="225" spans="1:14" ht="12.75" hidden="1">
      <c r="A225" s="27"/>
      <c r="B225" s="29" t="s">
        <v>33</v>
      </c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</row>
    <row r="226" spans="1:16" ht="12.75" hidden="1">
      <c r="A226" s="27"/>
      <c r="B226" s="29" t="s">
        <v>34</v>
      </c>
      <c r="C226" s="34"/>
      <c r="D226" s="34">
        <v>110</v>
      </c>
      <c r="E226" s="34"/>
      <c r="F226" s="34"/>
      <c r="G226" s="35">
        <f>IF('Базовые цены с учетом расхода'!N19&gt;0,'Базовые цены с учетом расхода'!N19,IF('Базовые цены с учетом расхода'!N19&lt;0,'Базовые цены с учетом расхода'!N19,""))</f>
        <v>477.88</v>
      </c>
      <c r="H226" s="34"/>
      <c r="I226" s="34"/>
      <c r="J226" s="34"/>
      <c r="K226" s="34">
        <v>93</v>
      </c>
      <c r="L226" s="35">
        <f>IF('Текущие цены с учетом расхода'!N19&gt;0,'Текущие цены с учетом расхода'!N19,IF('Текущие цены с учетом расхода'!N19&lt;0,'Текущие цены с учетом расхода'!N19,""))</f>
        <v>4686.57</v>
      </c>
      <c r="M226" s="34"/>
      <c r="N226" s="34"/>
      <c r="P226" s="19" t="s">
        <v>35</v>
      </c>
    </row>
    <row r="227" spans="1:16" ht="12.75" hidden="1">
      <c r="A227" s="27"/>
      <c r="B227" s="29" t="s">
        <v>36</v>
      </c>
      <c r="C227" s="34"/>
      <c r="D227" s="34">
        <v>110</v>
      </c>
      <c r="E227" s="34"/>
      <c r="F227" s="34"/>
      <c r="G227" s="35">
        <f>IF('Базовые цены с учетом расхода'!P19&gt;0,'Базовые цены с учетом расхода'!P19,IF('Базовые цены с учетом расхода'!P19&lt;0,'Базовые цены с учетом расхода'!P19,""))</f>
        <v>408.91</v>
      </c>
      <c r="H227" s="34"/>
      <c r="I227" s="34"/>
      <c r="J227" s="34"/>
      <c r="K227" s="34">
        <v>93</v>
      </c>
      <c r="L227" s="35">
        <f>IF('Текущие цены с учетом расхода'!P19&gt;0,'Текущие цены с учетом расхода'!P19,IF('Текущие цены с учетом расхода'!P19&lt;0,'Текущие цены с учетом расхода'!P19,""))</f>
        <v>4009.8</v>
      </c>
      <c r="M227" s="34"/>
      <c r="N227" s="34"/>
      <c r="P227" s="19" t="s">
        <v>37</v>
      </c>
    </row>
    <row r="228" spans="1:16" ht="25.5" hidden="1">
      <c r="A228" s="27"/>
      <c r="B228" s="29" t="s">
        <v>38</v>
      </c>
      <c r="C228" s="34"/>
      <c r="D228" s="34">
        <v>110</v>
      </c>
      <c r="E228" s="34"/>
      <c r="F228" s="34"/>
      <c r="G228" s="35">
        <f>IF('Базовые цены с учетом расхода'!Q19&gt;0,'Базовые цены с учетом расхода'!Q19,IF('Базовые цены с учетом расхода'!Q19&lt;0,'Базовые цены с учетом расхода'!Q19,""))</f>
        <v>68.99</v>
      </c>
      <c r="H228" s="34"/>
      <c r="I228" s="34"/>
      <c r="J228" s="34"/>
      <c r="K228" s="34">
        <v>93</v>
      </c>
      <c r="L228" s="35">
        <f>IF('Текущие цены с учетом расхода'!Q19&gt;0,'Текущие цены с учетом расхода'!Q19,IF('Текущие цены с учетом расхода'!Q19&lt;0,'Текущие цены с учетом расхода'!Q19,""))</f>
        <v>676.76</v>
      </c>
      <c r="M228" s="34"/>
      <c r="N228" s="34"/>
      <c r="P228" s="19" t="s">
        <v>39</v>
      </c>
    </row>
    <row r="229" spans="1:16" ht="12.75" hidden="1">
      <c r="A229" s="27"/>
      <c r="B229" s="29" t="s">
        <v>40</v>
      </c>
      <c r="C229" s="34"/>
      <c r="D229" s="34">
        <v>68</v>
      </c>
      <c r="E229" s="34"/>
      <c r="F229" s="34"/>
      <c r="G229" s="35">
        <f>IF('Базовые цены с учетом расхода'!O19&gt;0,'Базовые цены с учетом расхода'!O19,IF('Базовые цены с учетом расхода'!O19&lt;0,'Базовые цены с учетом расхода'!O19,""))</f>
        <v>295.42</v>
      </c>
      <c r="H229" s="34"/>
      <c r="I229" s="34"/>
      <c r="J229" s="34"/>
      <c r="K229" s="34">
        <v>54</v>
      </c>
      <c r="L229" s="35">
        <f>IF('Текущие цены с учетом расхода'!O19&gt;0,'Текущие цены с учетом расхода'!O19,IF('Текущие цены с учетом расхода'!O19&lt;0,'Текущие цены с учетом расхода'!O19,""))</f>
        <v>2721.23</v>
      </c>
      <c r="M229" s="34"/>
      <c r="N229" s="34"/>
      <c r="P229" s="19" t="s">
        <v>41</v>
      </c>
    </row>
    <row r="230" spans="1:16" ht="12.75" hidden="1">
      <c r="A230" s="27"/>
      <c r="B230" s="29" t="s">
        <v>42</v>
      </c>
      <c r="C230" s="34"/>
      <c r="D230" s="34">
        <v>68</v>
      </c>
      <c r="E230" s="34"/>
      <c r="F230" s="34"/>
      <c r="G230" s="35">
        <f>IF('Базовые цены с учетом расхода'!R19&gt;0,'Базовые цены с учетом расхода'!R19,IF('Базовые цены с учетом расхода'!R19&lt;0,'Базовые цены с учетом расхода'!R19,""))</f>
        <v>252.78</v>
      </c>
      <c r="H230" s="34"/>
      <c r="I230" s="34"/>
      <c r="J230" s="34"/>
      <c r="K230" s="34">
        <v>54</v>
      </c>
      <c r="L230" s="35">
        <f>IF('Текущие цены с учетом расхода'!R19&gt;0,'Текущие цены с учетом расхода'!R19,IF('Текущие цены с учетом расхода'!R19&lt;0,'Текущие цены с учетом расхода'!R19,""))</f>
        <v>2328.27</v>
      </c>
      <c r="M230" s="34"/>
      <c r="N230" s="34"/>
      <c r="P230" s="19" t="s">
        <v>43</v>
      </c>
    </row>
    <row r="231" spans="1:16" ht="12.75" hidden="1">
      <c r="A231" s="27"/>
      <c r="B231" s="29" t="s">
        <v>44</v>
      </c>
      <c r="C231" s="34"/>
      <c r="D231" s="34">
        <v>68</v>
      </c>
      <c r="E231" s="34"/>
      <c r="F231" s="34"/>
      <c r="G231" s="35">
        <f>IF('Базовые цены с учетом расхода'!S19&gt;0,'Базовые цены с учетом расхода'!S19,IF('Базовые цены с учетом расхода'!S19&lt;0,'Базовые цены с учетом расхода'!S19,""))</f>
        <v>42.65</v>
      </c>
      <c r="H231" s="34"/>
      <c r="I231" s="34"/>
      <c r="J231" s="34"/>
      <c r="K231" s="34">
        <v>54</v>
      </c>
      <c r="L231" s="35">
        <f>IF('Текущие цены с учетом расхода'!S19&gt;0,'Текущие цены с учетом расхода'!S19,IF('Текущие цены с учетом расхода'!S19&lt;0,'Текущие цены с учетом расхода'!S19,""))</f>
        <v>392.96</v>
      </c>
      <c r="M231" s="34"/>
      <c r="N231" s="34"/>
      <c r="P231" s="19" t="s">
        <v>45</v>
      </c>
    </row>
    <row r="232" spans="1:14" ht="12.75">
      <c r="A232" s="27"/>
      <c r="B232" s="27"/>
      <c r="C232" s="34"/>
      <c r="D232" s="34"/>
      <c r="E232" s="34"/>
      <c r="F232" s="34"/>
      <c r="G232" s="34"/>
      <c r="H232" s="34"/>
      <c r="I232" s="34"/>
      <c r="J232" s="78" t="s">
        <v>19</v>
      </c>
      <c r="K232" s="78"/>
      <c r="L232" s="78"/>
      <c r="M232" s="78"/>
      <c r="N232" s="78"/>
    </row>
    <row r="233" spans="1:14" ht="12.75">
      <c r="A233" s="27"/>
      <c r="B233" s="27"/>
      <c r="C233" s="34"/>
      <c r="D233" s="34"/>
      <c r="E233" s="34"/>
      <c r="F233" s="34"/>
      <c r="G233" s="34"/>
      <c r="H233" s="34"/>
      <c r="I233" s="34"/>
      <c r="J233" s="79" t="s">
        <v>80</v>
      </c>
      <c r="K233" s="79"/>
      <c r="L233" s="79"/>
      <c r="M233" s="79"/>
      <c r="N233" s="79"/>
    </row>
    <row r="234" spans="1:14" ht="12.75">
      <c r="A234" s="28" t="s">
        <v>81</v>
      </c>
      <c r="B234" s="63" t="s">
        <v>82</v>
      </c>
      <c r="C234" s="34">
        <v>0.1242</v>
      </c>
      <c r="D234" s="35">
        <f>'Базовые цены за единицу'!B20</f>
        <v>8548.24</v>
      </c>
      <c r="E234" s="35">
        <f>'Базовые цены за единицу'!C20</f>
        <v>562.13</v>
      </c>
      <c r="F234" s="35">
        <f>'Базовые цены за единицу'!D20</f>
        <v>60.21</v>
      </c>
      <c r="G234" s="35">
        <f>'Базовые цены с учетом расхода'!B20</f>
        <v>1061.7</v>
      </c>
      <c r="H234" s="35">
        <f>'Базовые цены с учетом расхода'!C20</f>
        <v>69.82</v>
      </c>
      <c r="I234" s="35">
        <f>'Базовые цены с учетом расхода'!D20</f>
        <v>7.48</v>
      </c>
      <c r="J234" s="34">
        <v>11.6</v>
      </c>
      <c r="K234" s="35">
        <v>4.96</v>
      </c>
      <c r="L234" s="47">
        <f>'Текущие цены с учетом расхода'!B20</f>
        <v>4587.67</v>
      </c>
      <c r="M234" s="47">
        <f>'Текущие цены с учетом расхода'!C20</f>
        <v>809.87</v>
      </c>
      <c r="N234" s="35">
        <f>'Текущие цены с учетом расхода'!D20</f>
        <v>37.09</v>
      </c>
    </row>
    <row r="235" spans="1:14" ht="33" customHeight="1">
      <c r="A235" s="27"/>
      <c r="B235" s="64"/>
      <c r="C235" s="34"/>
      <c r="D235" s="34"/>
      <c r="E235" s="35">
        <f>'Базовые цены за единицу'!F20</f>
        <v>7925.9</v>
      </c>
      <c r="F235" s="35">
        <f>'Базовые цены за единицу'!E20</f>
        <v>3.75</v>
      </c>
      <c r="G235" s="34"/>
      <c r="H235" s="35">
        <f>'Базовые цены с учетом расхода'!F20</f>
        <v>984.4</v>
      </c>
      <c r="I235" s="35">
        <f>'Базовые цены с учетом расхода'!E20</f>
        <v>0.47</v>
      </c>
      <c r="J235" s="35">
        <v>3.8</v>
      </c>
      <c r="K235" s="35">
        <v>11.6</v>
      </c>
      <c r="L235" s="47"/>
      <c r="M235" s="47">
        <f>'Текущие цены с учетом расхода'!F20</f>
        <v>3740.71</v>
      </c>
      <c r="N235" s="35">
        <f>'Текущие цены с учетом расхода'!E20</f>
        <v>5.4</v>
      </c>
    </row>
    <row r="236" spans="1:14" ht="12.75">
      <c r="A236" s="27"/>
      <c r="B236" s="65" t="s">
        <v>63</v>
      </c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</row>
    <row r="237" spans="1:14" ht="12.75" hidden="1">
      <c r="A237" s="27"/>
      <c r="B237" s="29" t="s">
        <v>24</v>
      </c>
      <c r="C237" s="34"/>
      <c r="D237" s="34"/>
      <c r="E237" s="34"/>
      <c r="F237" s="34"/>
      <c r="G237" s="34">
        <v>67.46</v>
      </c>
      <c r="H237" s="34"/>
      <c r="I237" s="34"/>
      <c r="J237" s="34"/>
      <c r="K237" s="34"/>
      <c r="L237" s="34">
        <v>782.49</v>
      </c>
      <c r="M237" s="34"/>
      <c r="N237" s="34"/>
    </row>
    <row r="238" spans="1:14" ht="12.75" hidden="1">
      <c r="A238" s="27"/>
      <c r="B238" s="29" t="s">
        <v>25</v>
      </c>
      <c r="C238" s="34"/>
      <c r="D238" s="34"/>
      <c r="E238" s="34"/>
      <c r="F238" s="34"/>
      <c r="G238" s="34">
        <v>7.23</v>
      </c>
      <c r="H238" s="34"/>
      <c r="I238" s="34"/>
      <c r="J238" s="34"/>
      <c r="K238" s="34"/>
      <c r="L238" s="34">
        <v>35.84</v>
      </c>
      <c r="M238" s="34"/>
      <c r="N238" s="34"/>
    </row>
    <row r="239" spans="1:14" ht="12.75" hidden="1">
      <c r="A239" s="27"/>
      <c r="B239" s="29" t="s">
        <v>26</v>
      </c>
      <c r="C239" s="34"/>
      <c r="D239" s="34"/>
      <c r="E239" s="34"/>
      <c r="F239" s="34"/>
      <c r="G239" s="34">
        <v>0.45</v>
      </c>
      <c r="H239" s="34"/>
      <c r="I239" s="34"/>
      <c r="J239" s="34"/>
      <c r="K239" s="34"/>
      <c r="L239" s="34">
        <v>5.22</v>
      </c>
      <c r="M239" s="34"/>
      <c r="N239" s="34"/>
    </row>
    <row r="240" spans="1:14" ht="12.75" hidden="1">
      <c r="A240" s="27"/>
      <c r="B240" s="29" t="s">
        <v>27</v>
      </c>
      <c r="C240" s="34"/>
      <c r="D240" s="34"/>
      <c r="E240" s="34"/>
      <c r="F240" s="34"/>
      <c r="G240" s="34">
        <v>951.11</v>
      </c>
      <c r="H240" s="34"/>
      <c r="I240" s="34"/>
      <c r="J240" s="34"/>
      <c r="K240" s="34"/>
      <c r="L240" s="34">
        <v>3614.21</v>
      </c>
      <c r="M240" s="34"/>
      <c r="N240" s="34"/>
    </row>
    <row r="241" spans="1:14" ht="25.5" hidden="1">
      <c r="A241" s="27"/>
      <c r="B241" s="29" t="s">
        <v>28</v>
      </c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</row>
    <row r="242" spans="1:15" ht="25.5" hidden="1">
      <c r="A242" s="27"/>
      <c r="B242" s="29" t="s">
        <v>29</v>
      </c>
      <c r="C242" s="34"/>
      <c r="D242" s="36"/>
      <c r="E242" s="34"/>
      <c r="F242" s="34"/>
      <c r="G242" s="34"/>
      <c r="H242" s="34"/>
      <c r="I242" s="34"/>
      <c r="J242" s="34"/>
      <c r="K242" s="36"/>
      <c r="L242" s="34"/>
      <c r="M242" s="34"/>
      <c r="N242" s="34"/>
      <c r="O242" s="14" t="s">
        <v>30</v>
      </c>
    </row>
    <row r="243" spans="1:14" ht="12.75" hidden="1">
      <c r="A243" s="27"/>
      <c r="B243" s="29" t="s">
        <v>31</v>
      </c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</row>
    <row r="244" spans="1:14" ht="25.5" hidden="1">
      <c r="A244" s="27"/>
      <c r="B244" s="29" t="s">
        <v>32</v>
      </c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</row>
    <row r="245" spans="1:14" ht="12.75" hidden="1">
      <c r="A245" s="27"/>
      <c r="B245" s="29" t="s">
        <v>33</v>
      </c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</row>
    <row r="246" spans="1:16" ht="12.75" hidden="1">
      <c r="A246" s="27"/>
      <c r="B246" s="29" t="s">
        <v>34</v>
      </c>
      <c r="C246" s="34"/>
      <c r="D246" s="34">
        <v>110</v>
      </c>
      <c r="E246" s="34"/>
      <c r="F246" s="34"/>
      <c r="G246" s="35">
        <f>IF('Базовые цены с учетом расхода'!N20&gt;0,'Базовые цены с учетом расхода'!N20,IF('Базовые цены с учетом расхода'!N20&lt;0,'Базовые цены с учетом расхода'!N20,""))</f>
        <v>77.32</v>
      </c>
      <c r="H246" s="34"/>
      <c r="I246" s="34"/>
      <c r="J246" s="34"/>
      <c r="K246" s="34">
        <v>93</v>
      </c>
      <c r="L246" s="35">
        <f>IF('Текущие цены с учетом расхода'!N20&gt;0,'Текущие цены с учетом расхода'!N20,IF('Текущие цены с учетом расхода'!N20&lt;0,'Текущие цены с учетом расхода'!N20,""))</f>
        <v>758.2</v>
      </c>
      <c r="M246" s="34"/>
      <c r="N246" s="34"/>
      <c r="P246" s="19" t="s">
        <v>35</v>
      </c>
    </row>
    <row r="247" spans="1:16" ht="12.75" hidden="1">
      <c r="A247" s="27"/>
      <c r="B247" s="29" t="s">
        <v>36</v>
      </c>
      <c r="C247" s="34"/>
      <c r="D247" s="34">
        <v>110</v>
      </c>
      <c r="E247" s="34"/>
      <c r="F247" s="34"/>
      <c r="G247" s="35">
        <f>IF('Базовые цены с учетом расхода'!P20&gt;0,'Базовые цены с учетом расхода'!P20,IF('Базовые цены с учетом расхода'!P20&lt;0,'Базовые цены с учетом расхода'!P20,""))</f>
        <v>76.8</v>
      </c>
      <c r="H247" s="34"/>
      <c r="I247" s="34"/>
      <c r="J247" s="34"/>
      <c r="K247" s="34">
        <v>93</v>
      </c>
      <c r="L247" s="35">
        <f>IF('Текущие цены с учетом расхода'!P20&gt;0,'Текущие цены с учетом расхода'!P20,IF('Текущие цены с учетом расхода'!P20&lt;0,'Текущие цены с учетом расхода'!P20,""))</f>
        <v>753.18</v>
      </c>
      <c r="M247" s="34"/>
      <c r="N247" s="34"/>
      <c r="P247" s="19" t="s">
        <v>37</v>
      </c>
    </row>
    <row r="248" spans="1:16" ht="25.5" hidden="1">
      <c r="A248" s="27"/>
      <c r="B248" s="29" t="s">
        <v>38</v>
      </c>
      <c r="C248" s="34"/>
      <c r="D248" s="34">
        <v>110</v>
      </c>
      <c r="E248" s="34"/>
      <c r="F248" s="34"/>
      <c r="G248" s="35">
        <f>IF('Базовые цены с учетом расхода'!Q20&gt;0,'Базовые цены с учетом расхода'!Q20,IF('Базовые цены с учетом расхода'!Q20&lt;0,'Базовые цены с учетом расхода'!Q20,""))</f>
        <v>0.51</v>
      </c>
      <c r="H248" s="34"/>
      <c r="I248" s="34"/>
      <c r="J248" s="34"/>
      <c r="K248" s="34">
        <v>93</v>
      </c>
      <c r="L248" s="35">
        <f>IF('Текущие цены с учетом расхода'!Q20&gt;0,'Текущие цены с учетом расхода'!Q20,IF('Текущие цены с учетом расхода'!Q20&lt;0,'Текущие цены с учетом расхода'!Q20,""))</f>
        <v>5.02</v>
      </c>
      <c r="M248" s="34"/>
      <c r="N248" s="34"/>
      <c r="P248" s="19" t="s">
        <v>39</v>
      </c>
    </row>
    <row r="249" spans="1:16" ht="12.75" hidden="1">
      <c r="A249" s="27"/>
      <c r="B249" s="29" t="s">
        <v>40</v>
      </c>
      <c r="C249" s="34"/>
      <c r="D249" s="34">
        <v>68</v>
      </c>
      <c r="E249" s="34"/>
      <c r="F249" s="34"/>
      <c r="G249" s="35">
        <f>IF('Базовые цены с учетом расхода'!O20&gt;0,'Базовые цены с учетом расхода'!O20,IF('Базовые цены с учетом расхода'!O20&lt;0,'Базовые цены с учетом расхода'!O20,""))</f>
        <v>47.8</v>
      </c>
      <c r="H249" s="34"/>
      <c r="I249" s="34"/>
      <c r="J249" s="34"/>
      <c r="K249" s="34">
        <v>54</v>
      </c>
      <c r="L249" s="35">
        <f>IF('Текущие цены с учетом расхода'!O20&gt;0,'Текущие цены с учетом расхода'!O20,IF('Текущие цены с учетом расхода'!O20&lt;0,'Текущие цены с учетом расхода'!O20,""))</f>
        <v>440.25</v>
      </c>
      <c r="M249" s="34"/>
      <c r="N249" s="34"/>
      <c r="P249" s="19" t="s">
        <v>41</v>
      </c>
    </row>
    <row r="250" spans="1:16" ht="12.75" hidden="1">
      <c r="A250" s="27"/>
      <c r="B250" s="29" t="s">
        <v>42</v>
      </c>
      <c r="C250" s="34"/>
      <c r="D250" s="34">
        <v>68</v>
      </c>
      <c r="E250" s="34"/>
      <c r="F250" s="34"/>
      <c r="G250" s="35">
        <f>IF('Базовые цены с учетом расхода'!R20&gt;0,'Базовые цены с учетом расхода'!R20,IF('Базовые цены с учетом расхода'!R20&lt;0,'Базовые цены с учетом расхода'!R20,""))</f>
        <v>47.48</v>
      </c>
      <c r="H250" s="34"/>
      <c r="I250" s="34"/>
      <c r="J250" s="34"/>
      <c r="K250" s="34">
        <v>54</v>
      </c>
      <c r="L250" s="35">
        <f>IF('Текущие цены с учетом расхода'!R20&gt;0,'Текущие цены с учетом расхода'!R20,IF('Текущие цены с учетом расхода'!R20&lt;0,'Текущие цены с учетом расхода'!R20,""))</f>
        <v>437.33</v>
      </c>
      <c r="M250" s="34"/>
      <c r="N250" s="34"/>
      <c r="P250" s="19" t="s">
        <v>43</v>
      </c>
    </row>
    <row r="251" spans="1:16" ht="12.75" hidden="1">
      <c r="A251" s="27"/>
      <c r="B251" s="29" t="s">
        <v>44</v>
      </c>
      <c r="C251" s="34"/>
      <c r="D251" s="34">
        <v>68</v>
      </c>
      <c r="E251" s="34"/>
      <c r="F251" s="34"/>
      <c r="G251" s="35">
        <f>IF('Базовые цены с учетом расхода'!S20&gt;0,'Базовые цены с учетом расхода'!S20,IF('Базовые цены с учетом расхода'!S20&lt;0,'Базовые цены с учетом расхода'!S20,""))</f>
        <v>0.32</v>
      </c>
      <c r="H251" s="34"/>
      <c r="I251" s="34"/>
      <c r="J251" s="34"/>
      <c r="K251" s="34">
        <v>54</v>
      </c>
      <c r="L251" s="35">
        <f>IF('Текущие цены с учетом расхода'!S20&gt;0,'Текущие цены с учетом расхода'!S20,IF('Текущие цены с учетом расхода'!S20&lt;0,'Текущие цены с учетом расхода'!S20,""))</f>
        <v>2.92</v>
      </c>
      <c r="M251" s="34"/>
      <c r="N251" s="34"/>
      <c r="P251" s="19" t="s">
        <v>45</v>
      </c>
    </row>
    <row r="252" spans="1:14" ht="12.75">
      <c r="A252" s="27"/>
      <c r="B252" s="27"/>
      <c r="C252" s="34"/>
      <c r="D252" s="34"/>
      <c r="E252" s="34"/>
      <c r="F252" s="34"/>
      <c r="G252" s="34"/>
      <c r="H252" s="34"/>
      <c r="I252" s="34"/>
      <c r="J252" s="78" t="s">
        <v>19</v>
      </c>
      <c r="K252" s="78"/>
      <c r="L252" s="78"/>
      <c r="M252" s="78"/>
      <c r="N252" s="78"/>
    </row>
    <row r="253" spans="1:14" ht="12.75">
      <c r="A253" s="27"/>
      <c r="B253" s="27"/>
      <c r="C253" s="34"/>
      <c r="D253" s="34"/>
      <c r="E253" s="34"/>
      <c r="F253" s="34"/>
      <c r="G253" s="34"/>
      <c r="H253" s="34"/>
      <c r="I253" s="34"/>
      <c r="J253" s="79" t="s">
        <v>83</v>
      </c>
      <c r="K253" s="79"/>
      <c r="L253" s="79"/>
      <c r="M253" s="79"/>
      <c r="N253" s="79"/>
    </row>
    <row r="254" spans="1:14" ht="12.75">
      <c r="A254" s="28" t="s">
        <v>84</v>
      </c>
      <c r="B254" s="63" t="s">
        <v>85</v>
      </c>
      <c r="C254" s="34">
        <v>1.759</v>
      </c>
      <c r="D254" s="35">
        <f>'Базовые цены за единицу'!B21</f>
        <v>72.93</v>
      </c>
      <c r="E254" s="35">
        <f>'Базовые цены за единицу'!C21</f>
        <v>66.42</v>
      </c>
      <c r="F254" s="35">
        <f>'Базовые цены за единицу'!D21</f>
        <v>6.51</v>
      </c>
      <c r="G254" s="35">
        <f>'Базовые цены с учетом расхода'!B21</f>
        <v>128.28</v>
      </c>
      <c r="H254" s="35">
        <f>'Базовые цены с учетом расхода'!C21</f>
        <v>116.83</v>
      </c>
      <c r="I254" s="35">
        <f>'Базовые цены с учетом расхода'!D21</f>
        <v>11.45</v>
      </c>
      <c r="J254" s="34">
        <v>11.6</v>
      </c>
      <c r="K254" s="35">
        <v>4.42</v>
      </c>
      <c r="L254" s="46">
        <f>'Текущие цены с учетом расхода'!B21</f>
        <v>1405.98</v>
      </c>
      <c r="M254" s="46">
        <f>'Текущие цены с учетом расхода'!C21</f>
        <v>1355.34</v>
      </c>
      <c r="N254" s="35">
        <f>'Текущие цены с учетом расхода'!D21</f>
        <v>50.64</v>
      </c>
    </row>
    <row r="255" spans="1:14" ht="28.5" customHeight="1">
      <c r="A255" s="27"/>
      <c r="B255" s="64"/>
      <c r="C255" s="34"/>
      <c r="D255" s="34"/>
      <c r="E255" s="35">
        <f>'Базовые цены за единицу'!F21</f>
        <v>0</v>
      </c>
      <c r="F255" s="35">
        <f>'Базовые цены за единицу'!E21</f>
        <v>0.81</v>
      </c>
      <c r="G255" s="34"/>
      <c r="H255" s="35">
        <f>'Базовые цены с учетом расхода'!F21</f>
        <v>0</v>
      </c>
      <c r="I255" s="35">
        <f>'Базовые цены с учетом расхода'!E21</f>
        <v>1.42</v>
      </c>
      <c r="J255" s="35">
        <v>1</v>
      </c>
      <c r="K255" s="35">
        <v>11.6</v>
      </c>
      <c r="L255" s="34"/>
      <c r="M255" s="35">
        <f>'Текущие цены с учетом расхода'!F21</f>
        <v>0</v>
      </c>
      <c r="N255" s="35">
        <f>'Текущие цены с учетом расхода'!E21</f>
        <v>16.59</v>
      </c>
    </row>
    <row r="256" spans="1:14" ht="12.75" hidden="1">
      <c r="A256" s="27"/>
      <c r="B256" s="29" t="s">
        <v>24</v>
      </c>
      <c r="C256" s="34"/>
      <c r="D256" s="34"/>
      <c r="E256" s="34"/>
      <c r="F256" s="34"/>
      <c r="G256" s="34">
        <v>101.6</v>
      </c>
      <c r="H256" s="34"/>
      <c r="I256" s="34"/>
      <c r="J256" s="34"/>
      <c r="K256" s="34"/>
      <c r="L256" s="34">
        <v>1178.56</v>
      </c>
      <c r="M256" s="34"/>
      <c r="N256" s="34"/>
    </row>
    <row r="257" spans="1:14" ht="12.75" hidden="1">
      <c r="A257" s="27"/>
      <c r="B257" s="29" t="s">
        <v>25</v>
      </c>
      <c r="C257" s="34"/>
      <c r="D257" s="34"/>
      <c r="E257" s="34"/>
      <c r="F257" s="34"/>
      <c r="G257" s="34">
        <v>9.16</v>
      </c>
      <c r="H257" s="34"/>
      <c r="I257" s="34"/>
      <c r="J257" s="34"/>
      <c r="K257" s="34"/>
      <c r="L257" s="34">
        <v>40.51</v>
      </c>
      <c r="M257" s="34"/>
      <c r="N257" s="34"/>
    </row>
    <row r="258" spans="1:14" ht="12.75" hidden="1">
      <c r="A258" s="27"/>
      <c r="B258" s="29" t="s">
        <v>26</v>
      </c>
      <c r="C258" s="34"/>
      <c r="D258" s="34"/>
      <c r="E258" s="34"/>
      <c r="F258" s="34"/>
      <c r="G258" s="34">
        <v>1.14</v>
      </c>
      <c r="H258" s="34"/>
      <c r="I258" s="34"/>
      <c r="J258" s="34"/>
      <c r="K258" s="34"/>
      <c r="L258" s="34">
        <v>13.26</v>
      </c>
      <c r="M258" s="34"/>
      <c r="N258" s="34"/>
    </row>
    <row r="259" spans="1:14" ht="12.75" hidden="1">
      <c r="A259" s="27"/>
      <c r="B259" s="29" t="s">
        <v>27</v>
      </c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</row>
    <row r="260" spans="1:14" ht="25.5" hidden="1">
      <c r="A260" s="27"/>
      <c r="B260" s="29" t="s">
        <v>28</v>
      </c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</row>
    <row r="261" spans="1:15" ht="25.5" hidden="1">
      <c r="A261" s="27"/>
      <c r="B261" s="29" t="s">
        <v>29</v>
      </c>
      <c r="C261" s="34"/>
      <c r="D261" s="36"/>
      <c r="E261" s="34"/>
      <c r="F261" s="34"/>
      <c r="G261" s="34"/>
      <c r="H261" s="34"/>
      <c r="I261" s="34"/>
      <c r="J261" s="34"/>
      <c r="K261" s="36"/>
      <c r="L261" s="34"/>
      <c r="M261" s="34"/>
      <c r="N261" s="34"/>
      <c r="O261" s="14" t="s">
        <v>30</v>
      </c>
    </row>
    <row r="262" spans="1:14" ht="12.75" hidden="1">
      <c r="A262" s="27"/>
      <c r="B262" s="29" t="s">
        <v>31</v>
      </c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</row>
    <row r="263" spans="1:14" ht="25.5" hidden="1">
      <c r="A263" s="27"/>
      <c r="B263" s="29" t="s">
        <v>32</v>
      </c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</row>
    <row r="264" spans="1:14" ht="12.75" hidden="1">
      <c r="A264" s="27"/>
      <c r="B264" s="29" t="s">
        <v>33</v>
      </c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</row>
    <row r="265" spans="1:16" ht="12.75" hidden="1">
      <c r="A265" s="27"/>
      <c r="B265" s="29" t="s">
        <v>34</v>
      </c>
      <c r="C265" s="34"/>
      <c r="D265" s="34">
        <v>108</v>
      </c>
      <c r="E265" s="34"/>
      <c r="F265" s="34"/>
      <c r="G265" s="35">
        <f>IF('Базовые цены с учетом расхода'!N21&gt;0,'Базовые цены с учетом расхода'!N21,IF('Базовые цены с учетом расхода'!N21&lt;0,'Базовые цены с учетом расхода'!N21,""))</f>
        <v>127.71</v>
      </c>
      <c r="H265" s="34"/>
      <c r="I265" s="34"/>
      <c r="J265" s="34"/>
      <c r="K265" s="34">
        <v>92</v>
      </c>
      <c r="L265" s="35">
        <f>IF('Текущие цены с учетом расхода'!N21&gt;0,'Текущие цены с учетом расхода'!N21,IF('Текущие цены с учетом расхода'!N21&lt;0,'Текущие цены с учетом расхода'!N21,""))</f>
        <v>1262.18</v>
      </c>
      <c r="M265" s="34"/>
      <c r="N265" s="34"/>
      <c r="P265" s="19" t="s">
        <v>35</v>
      </c>
    </row>
    <row r="266" spans="1:16" ht="12.75" hidden="1">
      <c r="A266" s="27"/>
      <c r="B266" s="29" t="s">
        <v>36</v>
      </c>
      <c r="C266" s="34"/>
      <c r="D266" s="34">
        <v>108</v>
      </c>
      <c r="E266" s="34"/>
      <c r="F266" s="34"/>
      <c r="G266" s="35">
        <f>IF('Базовые цены с учетом расхода'!P21&gt;0,'Базовые цены с учетом расхода'!P21,IF('Базовые цены с учетом расхода'!P21&lt;0,'Базовые цены с учетом расхода'!P21,""))</f>
        <v>126.18</v>
      </c>
      <c r="H266" s="34"/>
      <c r="I266" s="34"/>
      <c r="J266" s="34"/>
      <c r="K266" s="34">
        <v>92</v>
      </c>
      <c r="L266" s="35">
        <f>IF('Текущие цены с учетом расхода'!P21&gt;0,'Текущие цены с учетом расхода'!P21,IF('Текущие цены с учетом расхода'!P21&lt;0,'Текущие цены с учетом расхода'!P21,""))</f>
        <v>1246.92</v>
      </c>
      <c r="M266" s="34"/>
      <c r="N266" s="34"/>
      <c r="P266" s="19" t="s">
        <v>37</v>
      </c>
    </row>
    <row r="267" spans="1:16" ht="25.5" hidden="1">
      <c r="A267" s="27"/>
      <c r="B267" s="29" t="s">
        <v>38</v>
      </c>
      <c r="C267" s="34"/>
      <c r="D267" s="34">
        <v>108</v>
      </c>
      <c r="E267" s="34"/>
      <c r="F267" s="34"/>
      <c r="G267" s="35">
        <f>IF('Базовые цены с учетом расхода'!Q21&gt;0,'Базовые цены с учетом расхода'!Q21,IF('Базовые цены с учетом расхода'!Q21&lt;0,'Базовые цены с учетом расхода'!Q21,""))</f>
        <v>1.54</v>
      </c>
      <c r="H267" s="34"/>
      <c r="I267" s="34"/>
      <c r="J267" s="34"/>
      <c r="K267" s="34">
        <v>92</v>
      </c>
      <c r="L267" s="35">
        <f>IF('Текущие цены с учетом расхода'!Q21&gt;0,'Текущие цены с учетом расхода'!Q21,IF('Текущие цены с учетом расхода'!Q21&lt;0,'Текущие цены с учетом расхода'!Q21,""))</f>
        <v>15.26</v>
      </c>
      <c r="M267" s="34"/>
      <c r="N267" s="34"/>
      <c r="P267" s="19" t="s">
        <v>39</v>
      </c>
    </row>
    <row r="268" spans="1:16" ht="12.75" hidden="1">
      <c r="A268" s="27"/>
      <c r="B268" s="29" t="s">
        <v>40</v>
      </c>
      <c r="C268" s="34"/>
      <c r="D268" s="34">
        <v>65</v>
      </c>
      <c r="E268" s="34"/>
      <c r="F268" s="34"/>
      <c r="G268" s="35">
        <f>IF('Базовые цены с учетом расхода'!O21&gt;0,'Базовые цены с учетом расхода'!O21,IF('Базовые цены с учетом расхода'!O21&lt;0,'Базовые цены с учетом расхода'!O21,""))</f>
        <v>76.86</v>
      </c>
      <c r="H268" s="34"/>
      <c r="I268" s="34"/>
      <c r="J268" s="34"/>
      <c r="K268" s="34">
        <v>52</v>
      </c>
      <c r="L268" s="35">
        <f>IF('Текущие цены с учетом расхода'!O21&gt;0,'Текущие цены с учетом расхода'!O21,IF('Текущие цены с учетом расхода'!O21&lt;0,'Текущие цены с учетом расхода'!O21,""))</f>
        <v>713.4</v>
      </c>
      <c r="M268" s="34"/>
      <c r="N268" s="34"/>
      <c r="P268" s="19" t="s">
        <v>41</v>
      </c>
    </row>
    <row r="269" spans="1:16" ht="12.75" hidden="1">
      <c r="A269" s="27"/>
      <c r="B269" s="29" t="s">
        <v>42</v>
      </c>
      <c r="C269" s="34"/>
      <c r="D269" s="34">
        <v>65</v>
      </c>
      <c r="E269" s="34"/>
      <c r="F269" s="34"/>
      <c r="G269" s="35">
        <f>IF('Базовые цены с учетом расхода'!R21&gt;0,'Базовые цены с учетом расхода'!R21,IF('Базовые цены с учетом расхода'!R21&lt;0,'Базовые цены с учетом расхода'!R21,""))</f>
        <v>75.94</v>
      </c>
      <c r="H269" s="34"/>
      <c r="I269" s="34"/>
      <c r="J269" s="34"/>
      <c r="K269" s="34">
        <v>52</v>
      </c>
      <c r="L269" s="35">
        <f>IF('Текущие цены с учетом расхода'!R21&gt;0,'Текущие цены с учетом расхода'!R21,IF('Текущие цены с учетом расхода'!R21&lt;0,'Текущие цены с учетом расхода'!R21,""))</f>
        <v>704.78</v>
      </c>
      <c r="M269" s="34"/>
      <c r="N269" s="34"/>
      <c r="P269" s="19" t="s">
        <v>43</v>
      </c>
    </row>
    <row r="270" spans="1:16" ht="12.75" hidden="1">
      <c r="A270" s="27"/>
      <c r="B270" s="29" t="s">
        <v>44</v>
      </c>
      <c r="C270" s="34"/>
      <c r="D270" s="34">
        <v>65</v>
      </c>
      <c r="E270" s="34"/>
      <c r="F270" s="34"/>
      <c r="G270" s="35">
        <f>IF('Базовые цены с учетом расхода'!S21&gt;0,'Базовые цены с учетом расхода'!S21,IF('Базовые цены с учетом расхода'!S21&lt;0,'Базовые цены с учетом расхода'!S21,""))</f>
        <v>0.93</v>
      </c>
      <c r="H270" s="34"/>
      <c r="I270" s="34"/>
      <c r="J270" s="34"/>
      <c r="K270" s="34">
        <v>52</v>
      </c>
      <c r="L270" s="35">
        <f>IF('Текущие цены с учетом расхода'!S21&gt;0,'Текущие цены с учетом расхода'!S21,IF('Текущие цены с учетом расхода'!S21&lt;0,'Текущие цены с учетом расхода'!S21,""))</f>
        <v>8.63</v>
      </c>
      <c r="M270" s="34"/>
      <c r="N270" s="34"/>
      <c r="P270" s="19" t="s">
        <v>45</v>
      </c>
    </row>
    <row r="271" spans="1:14" ht="12.75">
      <c r="A271" s="27"/>
      <c r="B271" s="65" t="s">
        <v>63</v>
      </c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</row>
    <row r="272" spans="1:14" ht="12.75">
      <c r="A272" s="27"/>
      <c r="B272" s="27"/>
      <c r="C272" s="34"/>
      <c r="D272" s="34"/>
      <c r="E272" s="34"/>
      <c r="F272" s="34"/>
      <c r="G272" s="34"/>
      <c r="H272" s="34"/>
      <c r="I272" s="34"/>
      <c r="J272" s="78" t="s">
        <v>19</v>
      </c>
      <c r="K272" s="78"/>
      <c r="L272" s="78"/>
      <c r="M272" s="78"/>
      <c r="N272" s="78"/>
    </row>
    <row r="273" spans="1:14" ht="12.75">
      <c r="A273" s="27"/>
      <c r="B273" s="27"/>
      <c r="C273" s="34"/>
      <c r="D273" s="34"/>
      <c r="E273" s="34"/>
      <c r="F273" s="34"/>
      <c r="G273" s="34"/>
      <c r="H273" s="34"/>
      <c r="I273" s="34"/>
      <c r="J273" s="79" t="s">
        <v>86</v>
      </c>
      <c r="K273" s="79"/>
      <c r="L273" s="79"/>
      <c r="M273" s="79"/>
      <c r="N273" s="79"/>
    </row>
    <row r="274" spans="1:14" ht="12.75">
      <c r="A274" s="28" t="s">
        <v>87</v>
      </c>
      <c r="B274" s="63" t="s">
        <v>88</v>
      </c>
      <c r="C274" s="34">
        <v>0.7036</v>
      </c>
      <c r="D274" s="35">
        <f>'Базовые цены за единицу'!B22</f>
        <v>551.54</v>
      </c>
      <c r="E274" s="35">
        <f>'Базовые цены за единицу'!C22</f>
        <v>0</v>
      </c>
      <c r="F274" s="35">
        <f>'Базовые цены за единицу'!D22</f>
        <v>0</v>
      </c>
      <c r="G274" s="35">
        <f>'Базовые цены с учетом расхода'!B22</f>
        <v>388.06</v>
      </c>
      <c r="H274" s="35">
        <f>'Базовые цены с учетом расхода'!C22</f>
        <v>0</v>
      </c>
      <c r="I274" s="35">
        <f>'Базовые цены с учетом расхода'!D22</f>
        <v>0</v>
      </c>
      <c r="J274" s="34"/>
      <c r="K274" s="35"/>
      <c r="L274" s="46">
        <f>'Текущие цены с учетом расхода'!B22</f>
        <v>1955.84</v>
      </c>
      <c r="M274" s="35">
        <f>'Текущие цены с учетом расхода'!C22</f>
        <v>0</v>
      </c>
      <c r="N274" s="35">
        <f>'Текущие цены с учетом расхода'!D22</f>
        <v>0</v>
      </c>
    </row>
    <row r="275" spans="1:14" ht="18" customHeight="1">
      <c r="A275" s="27"/>
      <c r="B275" s="64"/>
      <c r="C275" s="34"/>
      <c r="D275" s="34"/>
      <c r="E275" s="35">
        <f>'Базовые цены за единицу'!F22</f>
        <v>551.54</v>
      </c>
      <c r="F275" s="35">
        <f>'Базовые цены за единицу'!E22</f>
        <v>0</v>
      </c>
      <c r="G275" s="34"/>
      <c r="H275" s="35">
        <f>'Базовые цены с учетом расхода'!F22</f>
        <v>388.06</v>
      </c>
      <c r="I275" s="35">
        <f>'Базовые цены с учетом расхода'!E22</f>
        <v>0</v>
      </c>
      <c r="J275" s="35">
        <v>5.04</v>
      </c>
      <c r="K275" s="34"/>
      <c r="L275" s="34"/>
      <c r="M275" s="46">
        <f>'Текущие цены с учетом расхода'!F22</f>
        <v>1955.84</v>
      </c>
      <c r="N275" s="35">
        <f>'Текущие цены с учетом расхода'!E22</f>
        <v>0</v>
      </c>
    </row>
    <row r="276" spans="1:14" ht="12.75" hidden="1">
      <c r="A276" s="27"/>
      <c r="B276" s="29" t="s">
        <v>24</v>
      </c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</row>
    <row r="277" spans="1:14" ht="12.75" hidden="1">
      <c r="A277" s="27"/>
      <c r="B277" s="29" t="s">
        <v>25</v>
      </c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</row>
    <row r="278" spans="1:14" ht="12.75" hidden="1">
      <c r="A278" s="27"/>
      <c r="B278" s="29" t="s">
        <v>26</v>
      </c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</row>
    <row r="279" spans="1:14" ht="12.75" hidden="1">
      <c r="A279" s="27"/>
      <c r="B279" s="29" t="s">
        <v>27</v>
      </c>
      <c r="C279" s="34"/>
      <c r="D279" s="34"/>
      <c r="E279" s="34"/>
      <c r="F279" s="34"/>
      <c r="G279" s="34">
        <v>388.06</v>
      </c>
      <c r="H279" s="34"/>
      <c r="I279" s="34"/>
      <c r="J279" s="34"/>
      <c r="K279" s="34"/>
      <c r="L279" s="34">
        <v>1955.84</v>
      </c>
      <c r="M279" s="34"/>
      <c r="N279" s="34"/>
    </row>
    <row r="280" spans="1:14" ht="25.5" hidden="1">
      <c r="A280" s="27"/>
      <c r="B280" s="29" t="s">
        <v>28</v>
      </c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</row>
    <row r="281" spans="1:15" ht="25.5" hidden="1">
      <c r="A281" s="27"/>
      <c r="B281" s="29" t="s">
        <v>29</v>
      </c>
      <c r="C281" s="34"/>
      <c r="D281" s="36"/>
      <c r="E281" s="34"/>
      <c r="F281" s="34"/>
      <c r="G281" s="34"/>
      <c r="H281" s="34"/>
      <c r="I281" s="34"/>
      <c r="J281" s="34"/>
      <c r="K281" s="36"/>
      <c r="L281" s="34"/>
      <c r="M281" s="34"/>
      <c r="N281" s="34"/>
      <c r="O281" s="14" t="s">
        <v>30</v>
      </c>
    </row>
    <row r="282" spans="1:14" ht="12.75" hidden="1">
      <c r="A282" s="27"/>
      <c r="B282" s="29" t="s">
        <v>31</v>
      </c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</row>
    <row r="283" spans="1:14" ht="25.5" hidden="1">
      <c r="A283" s="27"/>
      <c r="B283" s="29" t="s">
        <v>32</v>
      </c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</row>
    <row r="284" spans="1:14" ht="12.75" hidden="1">
      <c r="A284" s="27"/>
      <c r="B284" s="29" t="s">
        <v>33</v>
      </c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</row>
    <row r="285" spans="1:16" ht="12.75" hidden="1">
      <c r="A285" s="27"/>
      <c r="B285" s="29" t="s">
        <v>34</v>
      </c>
      <c r="C285" s="34"/>
      <c r="D285" s="34"/>
      <c r="E285" s="34"/>
      <c r="F285" s="34"/>
      <c r="G285" s="35">
        <f>IF('Базовые цены с учетом расхода'!N22&gt;0,'Базовые цены с учетом расхода'!N22,IF('Базовые цены с учетом расхода'!N22&lt;0,'Базовые цены с учетом расхода'!N22,""))</f>
      </c>
      <c r="H285" s="34"/>
      <c r="I285" s="34"/>
      <c r="J285" s="34"/>
      <c r="K285" s="34"/>
      <c r="L285" s="35">
        <f>IF('Текущие цены с учетом расхода'!N22&gt;0,'Текущие цены с учетом расхода'!N22,IF('Текущие цены с учетом расхода'!N22&lt;0,'Текущие цены с учетом расхода'!N22,""))</f>
      </c>
      <c r="M285" s="34"/>
      <c r="N285" s="34"/>
      <c r="P285" s="19" t="s">
        <v>35</v>
      </c>
    </row>
    <row r="286" spans="1:16" ht="12.75" hidden="1">
      <c r="A286" s="27"/>
      <c r="B286" s="29" t="s">
        <v>36</v>
      </c>
      <c r="C286" s="34"/>
      <c r="D286" s="34"/>
      <c r="E286" s="34"/>
      <c r="F286" s="34"/>
      <c r="G286" s="35">
        <f>IF('Базовые цены с учетом расхода'!P22&gt;0,'Базовые цены с учетом расхода'!P22,IF('Базовые цены с учетом расхода'!P22&lt;0,'Базовые цены с учетом расхода'!P22,""))</f>
      </c>
      <c r="H286" s="34"/>
      <c r="I286" s="34"/>
      <c r="J286" s="34"/>
      <c r="K286" s="34"/>
      <c r="L286" s="35">
        <f>IF('Текущие цены с учетом расхода'!P22&gt;0,'Текущие цены с учетом расхода'!P22,IF('Текущие цены с учетом расхода'!P22&lt;0,'Текущие цены с учетом расхода'!P22,""))</f>
      </c>
      <c r="M286" s="34"/>
      <c r="N286" s="34"/>
      <c r="P286" s="19" t="s">
        <v>37</v>
      </c>
    </row>
    <row r="287" spans="1:16" ht="25.5" hidden="1">
      <c r="A287" s="27"/>
      <c r="B287" s="29" t="s">
        <v>38</v>
      </c>
      <c r="C287" s="34"/>
      <c r="D287" s="34"/>
      <c r="E287" s="34"/>
      <c r="F287" s="34"/>
      <c r="G287" s="35">
        <f>IF('Базовые цены с учетом расхода'!Q22&gt;0,'Базовые цены с учетом расхода'!Q22,IF('Базовые цены с учетом расхода'!Q22&lt;0,'Базовые цены с учетом расхода'!Q22,""))</f>
      </c>
      <c r="H287" s="34"/>
      <c r="I287" s="34"/>
      <c r="J287" s="34"/>
      <c r="K287" s="34"/>
      <c r="L287" s="35">
        <f>IF('Текущие цены с учетом расхода'!Q22&gt;0,'Текущие цены с учетом расхода'!Q22,IF('Текущие цены с учетом расхода'!Q22&lt;0,'Текущие цены с учетом расхода'!Q22,""))</f>
      </c>
      <c r="M287" s="34"/>
      <c r="N287" s="34"/>
      <c r="P287" s="19" t="s">
        <v>39</v>
      </c>
    </row>
    <row r="288" spans="1:16" ht="12.75" hidden="1">
      <c r="A288" s="27"/>
      <c r="B288" s="29" t="s">
        <v>40</v>
      </c>
      <c r="C288" s="34"/>
      <c r="D288" s="34"/>
      <c r="E288" s="34"/>
      <c r="F288" s="34"/>
      <c r="G288" s="35">
        <f>IF('Базовые цены с учетом расхода'!O22&gt;0,'Базовые цены с учетом расхода'!O22,IF('Базовые цены с учетом расхода'!O22&lt;0,'Базовые цены с учетом расхода'!O22,""))</f>
      </c>
      <c r="H288" s="34"/>
      <c r="I288" s="34"/>
      <c r="J288" s="34"/>
      <c r="K288" s="34"/>
      <c r="L288" s="35">
        <f>IF('Текущие цены с учетом расхода'!O22&gt;0,'Текущие цены с учетом расхода'!O22,IF('Текущие цены с учетом расхода'!O22&lt;0,'Текущие цены с учетом расхода'!O22,""))</f>
      </c>
      <c r="M288" s="34"/>
      <c r="N288" s="34"/>
      <c r="P288" s="19" t="s">
        <v>41</v>
      </c>
    </row>
    <row r="289" spans="1:16" ht="12.75" hidden="1">
      <c r="A289" s="27"/>
      <c r="B289" s="29" t="s">
        <v>42</v>
      </c>
      <c r="C289" s="34"/>
      <c r="D289" s="34"/>
      <c r="E289" s="34"/>
      <c r="F289" s="34"/>
      <c r="G289" s="35">
        <f>IF('Базовые цены с учетом расхода'!R22&gt;0,'Базовые цены с учетом расхода'!R22,IF('Базовые цены с учетом расхода'!R22&lt;0,'Базовые цены с учетом расхода'!R22,""))</f>
      </c>
      <c r="H289" s="34"/>
      <c r="I289" s="34"/>
      <c r="J289" s="34"/>
      <c r="K289" s="34"/>
      <c r="L289" s="35">
        <f>IF('Текущие цены с учетом расхода'!R22&gt;0,'Текущие цены с учетом расхода'!R22,IF('Текущие цены с учетом расхода'!R22&lt;0,'Текущие цены с учетом расхода'!R22,""))</f>
      </c>
      <c r="M289" s="34"/>
      <c r="N289" s="34"/>
      <c r="P289" s="19" t="s">
        <v>43</v>
      </c>
    </row>
    <row r="290" spans="1:16" ht="12.75" hidden="1">
      <c r="A290" s="27"/>
      <c r="B290" s="29" t="s">
        <v>44</v>
      </c>
      <c r="C290" s="34"/>
      <c r="D290" s="34"/>
      <c r="E290" s="34"/>
      <c r="F290" s="34"/>
      <c r="G290" s="35">
        <f>IF('Базовые цены с учетом расхода'!S22&gt;0,'Базовые цены с учетом расхода'!S22,IF('Базовые цены с учетом расхода'!S22&lt;0,'Базовые цены с учетом расхода'!S22,""))</f>
      </c>
      <c r="H290" s="34"/>
      <c r="I290" s="34"/>
      <c r="J290" s="34"/>
      <c r="K290" s="34"/>
      <c r="L290" s="35">
        <f>IF('Текущие цены с учетом расхода'!S22&gt;0,'Текущие цены с учетом расхода'!S22,IF('Текущие цены с учетом расхода'!S22&lt;0,'Текущие цены с учетом расхода'!S22,""))</f>
      </c>
      <c r="M290" s="34"/>
      <c r="N290" s="34"/>
      <c r="P290" s="19" t="s">
        <v>45</v>
      </c>
    </row>
    <row r="291" spans="1:14" ht="12.75">
      <c r="A291" s="27"/>
      <c r="B291" s="27"/>
      <c r="C291" s="34"/>
      <c r="D291" s="34"/>
      <c r="E291" s="34"/>
      <c r="F291" s="34"/>
      <c r="G291" s="34"/>
      <c r="H291" s="34"/>
      <c r="I291" s="34"/>
      <c r="J291" s="78" t="s">
        <v>19</v>
      </c>
      <c r="K291" s="78"/>
      <c r="L291" s="78"/>
      <c r="M291" s="78"/>
      <c r="N291" s="78"/>
    </row>
    <row r="292" spans="1:14" ht="12.75">
      <c r="A292" s="27"/>
      <c r="B292" s="27"/>
      <c r="C292" s="34"/>
      <c r="D292" s="34"/>
      <c r="E292" s="34"/>
      <c r="F292" s="34"/>
      <c r="G292" s="34"/>
      <c r="H292" s="34"/>
      <c r="I292" s="34"/>
      <c r="J292" s="79" t="s">
        <v>89</v>
      </c>
      <c r="K292" s="79"/>
      <c r="L292" s="79"/>
      <c r="M292" s="79"/>
      <c r="N292" s="79"/>
    </row>
    <row r="293" spans="1:14" ht="12.75">
      <c r="A293" s="28" t="s">
        <v>90</v>
      </c>
      <c r="B293" s="63" t="s">
        <v>91</v>
      </c>
      <c r="C293" s="34">
        <v>0.15</v>
      </c>
      <c r="D293" s="35">
        <f>'Базовые цены за единицу'!B23</f>
        <v>1293.48</v>
      </c>
      <c r="E293" s="35">
        <f>'Базовые цены за единицу'!C23</f>
        <v>170.92</v>
      </c>
      <c r="F293" s="35">
        <f>'Базовые цены за единицу'!D23</f>
        <v>975.3</v>
      </c>
      <c r="G293" s="35">
        <f>'Базовые цены с учетом расхода'!B23</f>
        <v>194.03</v>
      </c>
      <c r="H293" s="35">
        <f>'Базовые цены с учетом расхода'!C23</f>
        <v>25.64</v>
      </c>
      <c r="I293" s="35">
        <f>'Базовые цены с учетом расхода'!D23</f>
        <v>146.3</v>
      </c>
      <c r="J293" s="34">
        <v>11.6</v>
      </c>
      <c r="K293" s="35">
        <v>4.19</v>
      </c>
      <c r="L293" s="46">
        <f>'Текущие цены с учетом расхода'!B23</f>
        <v>1014.87</v>
      </c>
      <c r="M293" s="46">
        <f>'Текущие цены с учетом расхода'!C23</f>
        <v>297.41</v>
      </c>
      <c r="N293" s="35">
        <f>'Текущие цены с учетом расхода'!D23</f>
        <v>612.98</v>
      </c>
    </row>
    <row r="294" spans="1:14" ht="33" customHeight="1">
      <c r="A294" s="27"/>
      <c r="B294" s="64"/>
      <c r="C294" s="34"/>
      <c r="D294" s="34"/>
      <c r="E294" s="35">
        <f>'Базовые цены за единицу'!F23</f>
        <v>147.26</v>
      </c>
      <c r="F294" s="35">
        <f>'Базовые цены за единицу'!E23</f>
        <v>147.89</v>
      </c>
      <c r="G294" s="34"/>
      <c r="H294" s="35">
        <f>'Базовые цены с учетом расхода'!F23</f>
        <v>22.09</v>
      </c>
      <c r="I294" s="35">
        <f>'Базовые цены с учетом расхода'!E23</f>
        <v>22.18</v>
      </c>
      <c r="J294" s="35">
        <v>4.73</v>
      </c>
      <c r="K294" s="35">
        <v>11.6</v>
      </c>
      <c r="L294" s="34"/>
      <c r="M294" s="46">
        <f>'Текущие цены с учетом расхода'!F23</f>
        <v>104.48</v>
      </c>
      <c r="N294" s="35">
        <f>'Текущие цены с учетом расхода'!E23</f>
        <v>257.33</v>
      </c>
    </row>
    <row r="295" spans="1:14" ht="12.75">
      <c r="A295" s="27"/>
      <c r="B295" s="65" t="s">
        <v>63</v>
      </c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</row>
    <row r="296" spans="1:14" ht="12.75" hidden="1">
      <c r="A296" s="27"/>
      <c r="B296" s="29" t="s">
        <v>24</v>
      </c>
      <c r="C296" s="34"/>
      <c r="D296" s="34"/>
      <c r="E296" s="34"/>
      <c r="F296" s="34"/>
      <c r="G296" s="34">
        <v>25.64</v>
      </c>
      <c r="H296" s="34"/>
      <c r="I296" s="34"/>
      <c r="J296" s="34"/>
      <c r="K296" s="34"/>
      <c r="L296" s="34">
        <v>297.41</v>
      </c>
      <c r="M296" s="34"/>
      <c r="N296" s="34"/>
    </row>
    <row r="297" spans="1:14" ht="12.75" hidden="1">
      <c r="A297" s="27"/>
      <c r="B297" s="29" t="s">
        <v>25</v>
      </c>
      <c r="C297" s="34"/>
      <c r="D297" s="34"/>
      <c r="E297" s="34"/>
      <c r="F297" s="34"/>
      <c r="G297" s="34">
        <v>146.3</v>
      </c>
      <c r="H297" s="34"/>
      <c r="I297" s="34"/>
      <c r="J297" s="34"/>
      <c r="K297" s="34"/>
      <c r="L297" s="34">
        <v>612.98</v>
      </c>
      <c r="M297" s="34"/>
      <c r="N297" s="34"/>
    </row>
    <row r="298" spans="1:14" ht="12.75" hidden="1">
      <c r="A298" s="27"/>
      <c r="B298" s="29" t="s">
        <v>26</v>
      </c>
      <c r="C298" s="34"/>
      <c r="D298" s="34"/>
      <c r="E298" s="34"/>
      <c r="F298" s="34"/>
      <c r="G298" s="34">
        <v>22.18</v>
      </c>
      <c r="H298" s="34"/>
      <c r="I298" s="34"/>
      <c r="J298" s="34"/>
      <c r="K298" s="34"/>
      <c r="L298" s="34">
        <v>257.32</v>
      </c>
      <c r="M298" s="34"/>
      <c r="N298" s="34"/>
    </row>
    <row r="299" spans="1:14" ht="12.75" hidden="1">
      <c r="A299" s="27"/>
      <c r="B299" s="29" t="s">
        <v>27</v>
      </c>
      <c r="C299" s="34"/>
      <c r="D299" s="34"/>
      <c r="E299" s="34"/>
      <c r="F299" s="34"/>
      <c r="G299" s="34">
        <v>22.09</v>
      </c>
      <c r="H299" s="34"/>
      <c r="I299" s="34"/>
      <c r="J299" s="34"/>
      <c r="K299" s="34"/>
      <c r="L299" s="34">
        <v>104.48</v>
      </c>
      <c r="M299" s="34"/>
      <c r="N299" s="34"/>
    </row>
    <row r="300" spans="1:14" ht="25.5" hidden="1">
      <c r="A300" s="27"/>
      <c r="B300" s="29" t="s">
        <v>28</v>
      </c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</row>
    <row r="301" spans="1:15" ht="25.5" hidden="1">
      <c r="A301" s="27"/>
      <c r="B301" s="29" t="s">
        <v>29</v>
      </c>
      <c r="C301" s="34"/>
      <c r="D301" s="36"/>
      <c r="E301" s="34"/>
      <c r="F301" s="34"/>
      <c r="G301" s="34"/>
      <c r="H301" s="34"/>
      <c r="I301" s="34"/>
      <c r="J301" s="34"/>
      <c r="K301" s="36"/>
      <c r="L301" s="34"/>
      <c r="M301" s="34"/>
      <c r="N301" s="34"/>
      <c r="O301" s="14" t="s">
        <v>30</v>
      </c>
    </row>
    <row r="302" spans="1:14" ht="12.75" hidden="1">
      <c r="A302" s="27"/>
      <c r="B302" s="29" t="s">
        <v>31</v>
      </c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</row>
    <row r="303" spans="1:14" ht="25.5" hidden="1">
      <c r="A303" s="27"/>
      <c r="B303" s="29" t="s">
        <v>32</v>
      </c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</row>
    <row r="304" spans="1:14" ht="12.75" hidden="1">
      <c r="A304" s="27"/>
      <c r="B304" s="29" t="s">
        <v>33</v>
      </c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</row>
    <row r="305" spans="1:16" ht="12.75" hidden="1">
      <c r="A305" s="27"/>
      <c r="B305" s="29" t="s">
        <v>34</v>
      </c>
      <c r="C305" s="34"/>
      <c r="D305" s="34">
        <v>140</v>
      </c>
      <c r="E305" s="34"/>
      <c r="F305" s="34"/>
      <c r="G305" s="35">
        <f>IF('Базовые цены с учетом расхода'!N23&gt;0,'Базовые цены с учетом расхода'!N23,IF('Базовые цены с учетом расхода'!N23&lt;0,'Базовые цены с учетом расхода'!N23,""))</f>
        <v>66.95</v>
      </c>
      <c r="H305" s="34"/>
      <c r="I305" s="34"/>
      <c r="J305" s="34"/>
      <c r="K305" s="34">
        <v>119</v>
      </c>
      <c r="L305" s="35">
        <f>IF('Текущие цены с учетом расхода'!N23&gt;0,'Текущие цены с учетом расхода'!N23,IF('Текущие цены с учетом расхода'!N23&lt;0,'Текущие цены с учетом расхода'!N23,""))</f>
        <v>660.14</v>
      </c>
      <c r="M305" s="34"/>
      <c r="N305" s="34"/>
      <c r="P305" s="19" t="s">
        <v>35</v>
      </c>
    </row>
    <row r="306" spans="1:16" ht="12.75" hidden="1">
      <c r="A306" s="27"/>
      <c r="B306" s="29" t="s">
        <v>36</v>
      </c>
      <c r="C306" s="34"/>
      <c r="D306" s="34">
        <v>140</v>
      </c>
      <c r="E306" s="34"/>
      <c r="F306" s="34"/>
      <c r="G306" s="35">
        <f>IF('Базовые цены с учетом расхода'!P23&gt;0,'Базовые цены с учетом расхода'!P23,IF('Базовые цены с учетом расхода'!P23&lt;0,'Базовые цены с учетом расхода'!P23,""))</f>
        <v>35.89</v>
      </c>
      <c r="H306" s="34"/>
      <c r="I306" s="34"/>
      <c r="J306" s="34"/>
      <c r="K306" s="34">
        <v>119</v>
      </c>
      <c r="L306" s="35">
        <f>IF('Текущие цены с учетом расхода'!P23&gt;0,'Текущие цены с учетом расхода'!P23,IF('Текущие цены с учетом расхода'!P23&lt;0,'Текущие цены с учетом расхода'!P23,""))</f>
        <v>353.92</v>
      </c>
      <c r="M306" s="34"/>
      <c r="N306" s="34"/>
      <c r="P306" s="19" t="s">
        <v>37</v>
      </c>
    </row>
    <row r="307" spans="1:16" ht="25.5" hidden="1">
      <c r="A307" s="27"/>
      <c r="B307" s="29" t="s">
        <v>38</v>
      </c>
      <c r="C307" s="34"/>
      <c r="D307" s="34">
        <v>140</v>
      </c>
      <c r="E307" s="34"/>
      <c r="F307" s="34"/>
      <c r="G307" s="35">
        <f>IF('Базовые цены с учетом расхода'!Q23&gt;0,'Базовые цены с учетом расхода'!Q23,IF('Базовые цены с учетом расхода'!Q23&lt;0,'Базовые цены с учетом расхода'!Q23,""))</f>
        <v>31.06</v>
      </c>
      <c r="H307" s="34"/>
      <c r="I307" s="34"/>
      <c r="J307" s="34"/>
      <c r="K307" s="34">
        <v>119</v>
      </c>
      <c r="L307" s="35">
        <f>IF('Текущие цены с учетом расхода'!Q23&gt;0,'Текущие цены с учетом расхода'!Q23,IF('Текущие цены с учетом расхода'!Q23&lt;0,'Текущие цены с учетом расхода'!Q23,""))</f>
        <v>306.22</v>
      </c>
      <c r="M307" s="34"/>
      <c r="N307" s="34"/>
      <c r="P307" s="19" t="s">
        <v>39</v>
      </c>
    </row>
    <row r="308" spans="1:16" ht="12.75" hidden="1">
      <c r="A308" s="27"/>
      <c r="B308" s="29" t="s">
        <v>40</v>
      </c>
      <c r="C308" s="34"/>
      <c r="D308" s="34">
        <v>85</v>
      </c>
      <c r="E308" s="34"/>
      <c r="F308" s="34"/>
      <c r="G308" s="35">
        <f>IF('Базовые цены с учетом расхода'!O23&gt;0,'Базовые цены с учетом расхода'!O23,IF('Базовые цены с учетом расхода'!O23&lt;0,'Базовые цены с учетом расхода'!O23,""))</f>
        <v>40.65</v>
      </c>
      <c r="H308" s="34"/>
      <c r="I308" s="34"/>
      <c r="J308" s="34"/>
      <c r="K308" s="34">
        <v>68</v>
      </c>
      <c r="L308" s="35">
        <f>IF('Текущие цены с учетом расхода'!O23&gt;0,'Текущие цены с учетом расхода'!O23,IF('Текущие цены с учетом расхода'!O23&lt;0,'Текущие цены с учетом расхода'!O23,""))</f>
        <v>377.22</v>
      </c>
      <c r="M308" s="34"/>
      <c r="N308" s="34"/>
      <c r="P308" s="19" t="s">
        <v>41</v>
      </c>
    </row>
    <row r="309" spans="1:16" ht="12.75" hidden="1">
      <c r="A309" s="27"/>
      <c r="B309" s="29" t="s">
        <v>42</v>
      </c>
      <c r="C309" s="34"/>
      <c r="D309" s="34">
        <v>85</v>
      </c>
      <c r="E309" s="34"/>
      <c r="F309" s="34"/>
      <c r="G309" s="35">
        <f>IF('Базовые цены с учетом расхода'!R23&gt;0,'Базовые цены с учетом расхода'!R23,IF('Базовые цены с учетом расхода'!R23&lt;0,'Базовые цены с учетом расхода'!R23,""))</f>
        <v>21.79</v>
      </c>
      <c r="H309" s="34"/>
      <c r="I309" s="34"/>
      <c r="J309" s="34"/>
      <c r="K309" s="34">
        <v>68</v>
      </c>
      <c r="L309" s="35">
        <f>IF('Текущие цены с учетом расхода'!R23&gt;0,'Текущие цены с учетом расхода'!R23,IF('Текущие цены с учетом расхода'!R23&lt;0,'Текущие цены с учетом расхода'!R23,""))</f>
        <v>202.24</v>
      </c>
      <c r="M309" s="34"/>
      <c r="N309" s="34"/>
      <c r="P309" s="19" t="s">
        <v>43</v>
      </c>
    </row>
    <row r="310" spans="1:16" ht="12.75" hidden="1">
      <c r="A310" s="27"/>
      <c r="B310" s="29" t="s">
        <v>44</v>
      </c>
      <c r="C310" s="34"/>
      <c r="D310" s="34">
        <v>85</v>
      </c>
      <c r="E310" s="34"/>
      <c r="F310" s="34"/>
      <c r="G310" s="35">
        <f>IF('Базовые цены с учетом расхода'!S23&gt;0,'Базовые цены с учетом расхода'!S23,IF('Базовые цены с учетом расхода'!S23&lt;0,'Базовые цены с учетом расхода'!S23,""))</f>
        <v>18.86</v>
      </c>
      <c r="H310" s="34"/>
      <c r="I310" s="34"/>
      <c r="J310" s="34"/>
      <c r="K310" s="34">
        <v>68</v>
      </c>
      <c r="L310" s="35">
        <f>IF('Текущие цены с учетом расхода'!S23&gt;0,'Текущие цены с учетом расхода'!S23,IF('Текущие цены с учетом расхода'!S23&lt;0,'Текущие цены с учетом расхода'!S23,""))</f>
        <v>174.98</v>
      </c>
      <c r="M310" s="34"/>
      <c r="N310" s="34"/>
      <c r="P310" s="19" t="s">
        <v>45</v>
      </c>
    </row>
    <row r="311" spans="1:14" ht="12.75">
      <c r="A311" s="28" t="s">
        <v>92</v>
      </c>
      <c r="B311" s="63" t="s">
        <v>425</v>
      </c>
      <c r="C311" s="34">
        <v>15</v>
      </c>
      <c r="D311" s="35">
        <f>'Базовые цены за единицу'!B24</f>
        <v>39.86</v>
      </c>
      <c r="E311" s="35">
        <f>'Базовые цены за единицу'!C24</f>
        <v>0</v>
      </c>
      <c r="F311" s="35">
        <f>'Базовые цены за единицу'!D24</f>
        <v>0</v>
      </c>
      <c r="G311" s="35">
        <f>'Базовые цены с учетом расхода'!B24</f>
        <v>597.9</v>
      </c>
      <c r="H311" s="35">
        <f>'Базовые цены с учетом расхода'!C24</f>
        <v>0</v>
      </c>
      <c r="I311" s="35">
        <f>'Базовые цены с учетом расхода'!D24</f>
        <v>0</v>
      </c>
      <c r="J311" s="34"/>
      <c r="K311" s="35"/>
      <c r="L311" s="46">
        <f>'Текущие цены с учетом расхода'!B24</f>
        <v>3121.05</v>
      </c>
      <c r="M311" s="35">
        <f>'Текущие цены с учетом расхода'!C24</f>
        <v>0</v>
      </c>
      <c r="N311" s="35">
        <f>'Текущие цены с учетом расхода'!D24</f>
        <v>0</v>
      </c>
    </row>
    <row r="312" spans="1:14" ht="16.5" customHeight="1">
      <c r="A312" s="27"/>
      <c r="B312" s="64"/>
      <c r="C312" s="34"/>
      <c r="D312" s="34"/>
      <c r="E312" s="35">
        <f>'Базовые цены за единицу'!F24</f>
        <v>39.86</v>
      </c>
      <c r="F312" s="35">
        <f>'Базовые цены за единицу'!E24</f>
        <v>0</v>
      </c>
      <c r="G312" s="34"/>
      <c r="H312" s="35">
        <f>'Базовые цены с учетом расхода'!F24</f>
        <v>597.9</v>
      </c>
      <c r="I312" s="35">
        <f>'Базовые цены с учетом расхода'!E24</f>
        <v>0</v>
      </c>
      <c r="J312" s="43">
        <v>5.22</v>
      </c>
      <c r="K312" s="34"/>
      <c r="L312" s="34"/>
      <c r="M312" s="46">
        <f>'Текущие цены с учетом расхода'!F24</f>
        <v>3121.05</v>
      </c>
      <c r="N312" s="35">
        <f>'Текущие цены с учетом расхода'!E24</f>
        <v>0</v>
      </c>
    </row>
    <row r="313" spans="1:14" ht="12.75" hidden="1">
      <c r="A313" s="27"/>
      <c r="B313" s="29" t="s">
        <v>24</v>
      </c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</row>
    <row r="314" spans="1:14" ht="12.75" hidden="1">
      <c r="A314" s="27"/>
      <c r="B314" s="29" t="s">
        <v>25</v>
      </c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</row>
    <row r="315" spans="1:14" ht="12.75" hidden="1">
      <c r="A315" s="27"/>
      <c r="B315" s="29" t="s">
        <v>26</v>
      </c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</row>
    <row r="316" spans="1:14" ht="12.75" hidden="1">
      <c r="A316" s="27"/>
      <c r="B316" s="29" t="s">
        <v>27</v>
      </c>
      <c r="C316" s="34"/>
      <c r="D316" s="34"/>
      <c r="E316" s="34"/>
      <c r="F316" s="34"/>
      <c r="G316" s="34">
        <v>597.9</v>
      </c>
      <c r="H316" s="34"/>
      <c r="I316" s="34"/>
      <c r="J316" s="34"/>
      <c r="K316" s="34"/>
      <c r="L316" s="34">
        <v>2828.07</v>
      </c>
      <c r="M316" s="34"/>
      <c r="N316" s="34"/>
    </row>
    <row r="317" spans="1:14" ht="25.5" hidden="1">
      <c r="A317" s="27"/>
      <c r="B317" s="29" t="s">
        <v>28</v>
      </c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</row>
    <row r="318" spans="1:15" ht="25.5" hidden="1">
      <c r="A318" s="27"/>
      <c r="B318" s="29" t="s">
        <v>29</v>
      </c>
      <c r="C318" s="34"/>
      <c r="D318" s="36"/>
      <c r="E318" s="34"/>
      <c r="F318" s="34"/>
      <c r="G318" s="34"/>
      <c r="H318" s="34"/>
      <c r="I318" s="34"/>
      <c r="J318" s="34"/>
      <c r="K318" s="36"/>
      <c r="L318" s="34"/>
      <c r="M318" s="34"/>
      <c r="N318" s="34"/>
      <c r="O318" s="14" t="s">
        <v>30</v>
      </c>
    </row>
    <row r="319" spans="1:14" ht="12.75" hidden="1">
      <c r="A319" s="27"/>
      <c r="B319" s="29" t="s">
        <v>31</v>
      </c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</row>
    <row r="320" spans="1:14" ht="25.5" hidden="1">
      <c r="A320" s="27"/>
      <c r="B320" s="29" t="s">
        <v>32</v>
      </c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</row>
    <row r="321" spans="1:14" ht="12.75" hidden="1">
      <c r="A321" s="27"/>
      <c r="B321" s="29" t="s">
        <v>33</v>
      </c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</row>
    <row r="322" spans="1:16" ht="12.75" hidden="1">
      <c r="A322" s="27"/>
      <c r="B322" s="29" t="s">
        <v>34</v>
      </c>
      <c r="C322" s="34"/>
      <c r="D322" s="34"/>
      <c r="E322" s="34"/>
      <c r="F322" s="34"/>
      <c r="G322" s="35">
        <f>IF('Базовые цены с учетом расхода'!N24&gt;0,'Базовые цены с учетом расхода'!N24,IF('Базовые цены с учетом расхода'!N24&lt;0,'Базовые цены с учетом расхода'!N24,""))</f>
      </c>
      <c r="H322" s="34"/>
      <c r="I322" s="34"/>
      <c r="J322" s="34"/>
      <c r="K322" s="34"/>
      <c r="L322" s="35">
        <f>IF('Текущие цены с учетом расхода'!N24&gt;0,'Текущие цены с учетом расхода'!N24,IF('Текущие цены с учетом расхода'!N24&lt;0,'Текущие цены с учетом расхода'!N24,""))</f>
      </c>
      <c r="M322" s="34"/>
      <c r="N322" s="34"/>
      <c r="P322" s="19" t="s">
        <v>35</v>
      </c>
    </row>
    <row r="323" spans="1:16" ht="12.75" hidden="1">
      <c r="A323" s="27"/>
      <c r="B323" s="29" t="s">
        <v>36</v>
      </c>
      <c r="C323" s="34"/>
      <c r="D323" s="34"/>
      <c r="E323" s="34"/>
      <c r="F323" s="34"/>
      <c r="G323" s="35">
        <f>IF('Базовые цены с учетом расхода'!P24&gt;0,'Базовые цены с учетом расхода'!P24,IF('Базовые цены с учетом расхода'!P24&lt;0,'Базовые цены с учетом расхода'!P24,""))</f>
      </c>
      <c r="H323" s="34"/>
      <c r="I323" s="34"/>
      <c r="J323" s="34"/>
      <c r="K323" s="34"/>
      <c r="L323" s="35">
        <f>IF('Текущие цены с учетом расхода'!P24&gt;0,'Текущие цены с учетом расхода'!P24,IF('Текущие цены с учетом расхода'!P24&lt;0,'Текущие цены с учетом расхода'!P24,""))</f>
      </c>
      <c r="M323" s="34"/>
      <c r="N323" s="34"/>
      <c r="P323" s="19" t="s">
        <v>37</v>
      </c>
    </row>
    <row r="324" spans="1:16" ht="25.5" hidden="1">
      <c r="A324" s="27"/>
      <c r="B324" s="29" t="s">
        <v>38</v>
      </c>
      <c r="C324" s="34"/>
      <c r="D324" s="34"/>
      <c r="E324" s="34"/>
      <c r="F324" s="34"/>
      <c r="G324" s="35">
        <f>IF('Базовые цены с учетом расхода'!Q24&gt;0,'Базовые цены с учетом расхода'!Q24,IF('Базовые цены с учетом расхода'!Q24&lt;0,'Базовые цены с учетом расхода'!Q24,""))</f>
      </c>
      <c r="H324" s="34"/>
      <c r="I324" s="34"/>
      <c r="J324" s="34"/>
      <c r="K324" s="34"/>
      <c r="L324" s="35">
        <f>IF('Текущие цены с учетом расхода'!Q24&gt;0,'Текущие цены с учетом расхода'!Q24,IF('Текущие цены с учетом расхода'!Q24&lt;0,'Текущие цены с учетом расхода'!Q24,""))</f>
      </c>
      <c r="M324" s="34"/>
      <c r="N324" s="34"/>
      <c r="P324" s="19" t="s">
        <v>39</v>
      </c>
    </row>
    <row r="325" spans="1:16" ht="12.75" hidden="1">
      <c r="A325" s="27"/>
      <c r="B325" s="29" t="s">
        <v>40</v>
      </c>
      <c r="C325" s="34"/>
      <c r="D325" s="34"/>
      <c r="E325" s="34"/>
      <c r="F325" s="34"/>
      <c r="G325" s="35">
        <f>IF('Базовые цены с учетом расхода'!O24&gt;0,'Базовые цены с учетом расхода'!O24,IF('Базовые цены с учетом расхода'!O24&lt;0,'Базовые цены с учетом расхода'!O24,""))</f>
      </c>
      <c r="H325" s="34"/>
      <c r="I325" s="34"/>
      <c r="J325" s="34"/>
      <c r="K325" s="34"/>
      <c r="L325" s="35">
        <f>IF('Текущие цены с учетом расхода'!O24&gt;0,'Текущие цены с учетом расхода'!O24,IF('Текущие цены с учетом расхода'!O24&lt;0,'Текущие цены с учетом расхода'!O24,""))</f>
      </c>
      <c r="M325" s="34"/>
      <c r="N325" s="34"/>
      <c r="P325" s="19" t="s">
        <v>41</v>
      </c>
    </row>
    <row r="326" spans="1:16" ht="12.75" hidden="1">
      <c r="A326" s="27"/>
      <c r="B326" s="29" t="s">
        <v>42</v>
      </c>
      <c r="C326" s="34"/>
      <c r="D326" s="34"/>
      <c r="E326" s="34"/>
      <c r="F326" s="34"/>
      <c r="G326" s="35">
        <f>IF('Базовые цены с учетом расхода'!R24&gt;0,'Базовые цены с учетом расхода'!R24,IF('Базовые цены с учетом расхода'!R24&lt;0,'Базовые цены с учетом расхода'!R24,""))</f>
      </c>
      <c r="H326" s="34"/>
      <c r="I326" s="34"/>
      <c r="J326" s="34"/>
      <c r="K326" s="34"/>
      <c r="L326" s="35">
        <f>IF('Текущие цены с учетом расхода'!R24&gt;0,'Текущие цены с учетом расхода'!R24,IF('Текущие цены с учетом расхода'!R24&lt;0,'Текущие цены с учетом расхода'!R24,""))</f>
      </c>
      <c r="M326" s="34"/>
      <c r="N326" s="34"/>
      <c r="P326" s="19" t="s">
        <v>43</v>
      </c>
    </row>
    <row r="327" spans="1:16" ht="12.75" hidden="1">
      <c r="A327" s="27"/>
      <c r="B327" s="29" t="s">
        <v>44</v>
      </c>
      <c r="C327" s="34"/>
      <c r="D327" s="34"/>
      <c r="E327" s="34"/>
      <c r="F327" s="34"/>
      <c r="G327" s="35">
        <f>IF('Базовые цены с учетом расхода'!S24&gt;0,'Базовые цены с учетом расхода'!S24,IF('Базовые цены с учетом расхода'!S24&lt;0,'Базовые цены с учетом расхода'!S24,""))</f>
      </c>
      <c r="H327" s="34"/>
      <c r="I327" s="34"/>
      <c r="J327" s="34"/>
      <c r="K327" s="34"/>
      <c r="L327" s="35">
        <f>IF('Текущие цены с учетом расхода'!S24&gt;0,'Текущие цены с учетом расхода'!S24,IF('Текущие цены с учетом расхода'!S24&lt;0,'Текущие цены с учетом расхода'!S24,""))</f>
      </c>
      <c r="M327" s="34"/>
      <c r="N327" s="34"/>
      <c r="P327" s="19" t="s">
        <v>45</v>
      </c>
    </row>
    <row r="328" spans="1:14" ht="12.75">
      <c r="A328" s="27"/>
      <c r="B328" s="27"/>
      <c r="C328" s="34"/>
      <c r="D328" s="34"/>
      <c r="E328" s="34"/>
      <c r="F328" s="34"/>
      <c r="G328" s="34"/>
      <c r="H328" s="34"/>
      <c r="I328" s="34"/>
      <c r="J328" s="78" t="s">
        <v>19</v>
      </c>
      <c r="K328" s="78"/>
      <c r="L328" s="78"/>
      <c r="M328" s="78"/>
      <c r="N328" s="78"/>
    </row>
    <row r="329" spans="1:14" ht="12.75">
      <c r="A329" s="27"/>
      <c r="B329" s="27"/>
      <c r="C329" s="34"/>
      <c r="D329" s="34"/>
      <c r="E329" s="34"/>
      <c r="F329" s="34"/>
      <c r="G329" s="34"/>
      <c r="H329" s="34"/>
      <c r="I329" s="34"/>
      <c r="J329" s="79" t="s">
        <v>93</v>
      </c>
      <c r="K329" s="79"/>
      <c r="L329" s="79"/>
      <c r="M329" s="79"/>
      <c r="N329" s="79"/>
    </row>
    <row r="330" spans="1:14" ht="12.75">
      <c r="A330" s="28" t="s">
        <v>94</v>
      </c>
      <c r="B330" s="63" t="s">
        <v>95</v>
      </c>
      <c r="C330" s="34">
        <v>0.309</v>
      </c>
      <c r="D330" s="35">
        <f>'Базовые цены за единицу'!B25</f>
        <v>701.12</v>
      </c>
      <c r="E330" s="35">
        <f>'Базовые цены за единицу'!C25</f>
        <v>415.75</v>
      </c>
      <c r="F330" s="35">
        <f>'Базовые цены за единицу'!D25</f>
        <v>8.01</v>
      </c>
      <c r="G330" s="35">
        <f>'Базовые цены с учетом расхода'!B25</f>
        <v>216.65</v>
      </c>
      <c r="H330" s="35">
        <f>'Базовые цены с учетом расхода'!C25</f>
        <v>128.47</v>
      </c>
      <c r="I330" s="35">
        <f>'Базовые цены с учетом расхода'!D25</f>
        <v>2.48</v>
      </c>
      <c r="J330" s="34">
        <v>11.6</v>
      </c>
      <c r="K330" s="35">
        <v>5.5</v>
      </c>
      <c r="L330" s="46">
        <f>'Текущие цены с учетом расхода'!B25</f>
        <v>2044.62</v>
      </c>
      <c r="M330" s="46">
        <f>'Текущие цены с учетом расхода'!C25</f>
        <v>1490.21</v>
      </c>
      <c r="N330" s="35">
        <f>'Текущие цены с учетом расхода'!D25</f>
        <v>13.62</v>
      </c>
    </row>
    <row r="331" spans="1:14" ht="54.75" customHeight="1">
      <c r="A331" s="27"/>
      <c r="B331" s="64"/>
      <c r="C331" s="34"/>
      <c r="D331" s="34"/>
      <c r="E331" s="35">
        <f>'Базовые цены за единицу'!F25</f>
        <v>277.36</v>
      </c>
      <c r="F331" s="35">
        <f>'Базовые цены за единицу'!E25</f>
        <v>0</v>
      </c>
      <c r="G331" s="34"/>
      <c r="H331" s="35">
        <f>'Базовые цены с учетом расхода'!F25</f>
        <v>85.7</v>
      </c>
      <c r="I331" s="35">
        <f>'Базовые цены с учетом расхода'!E25</f>
        <v>0</v>
      </c>
      <c r="J331" s="35">
        <v>6.31</v>
      </c>
      <c r="K331" s="35">
        <v>11.6</v>
      </c>
      <c r="L331" s="34"/>
      <c r="M331" s="46">
        <f>'Текущие цены с учетом расхода'!F25</f>
        <v>540.79</v>
      </c>
      <c r="N331" s="35">
        <f>'Текущие цены с учетом расхода'!E25</f>
        <v>0</v>
      </c>
    </row>
    <row r="332" spans="1:14" ht="12.75">
      <c r="A332" s="27"/>
      <c r="B332" s="65" t="s">
        <v>63</v>
      </c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</row>
    <row r="333" spans="1:14" ht="12.75" hidden="1">
      <c r="A333" s="27"/>
      <c r="B333" s="29" t="s">
        <v>24</v>
      </c>
      <c r="C333" s="34"/>
      <c r="D333" s="34"/>
      <c r="E333" s="34"/>
      <c r="F333" s="34"/>
      <c r="G333" s="34">
        <v>128.47</v>
      </c>
      <c r="H333" s="34"/>
      <c r="I333" s="34"/>
      <c r="J333" s="34"/>
      <c r="K333" s="34"/>
      <c r="L333" s="34">
        <v>1490.21</v>
      </c>
      <c r="M333" s="34"/>
      <c r="N333" s="34"/>
    </row>
    <row r="334" spans="1:14" ht="12.75" hidden="1">
      <c r="A334" s="27"/>
      <c r="B334" s="29" t="s">
        <v>25</v>
      </c>
      <c r="C334" s="34"/>
      <c r="D334" s="34"/>
      <c r="E334" s="34"/>
      <c r="F334" s="34"/>
      <c r="G334" s="34">
        <v>2.48</v>
      </c>
      <c r="H334" s="34"/>
      <c r="I334" s="34"/>
      <c r="J334" s="34"/>
      <c r="K334" s="34"/>
      <c r="L334" s="34">
        <v>13.62</v>
      </c>
      <c r="M334" s="34"/>
      <c r="N334" s="34"/>
    </row>
    <row r="335" spans="1:14" ht="12.75" hidden="1">
      <c r="A335" s="27"/>
      <c r="B335" s="29" t="s">
        <v>26</v>
      </c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</row>
    <row r="336" spans="1:14" ht="12.75" hidden="1">
      <c r="A336" s="27"/>
      <c r="B336" s="29" t="s">
        <v>27</v>
      </c>
      <c r="C336" s="34"/>
      <c r="D336" s="34"/>
      <c r="E336" s="34"/>
      <c r="F336" s="34"/>
      <c r="G336" s="34">
        <v>85.7</v>
      </c>
      <c r="H336" s="34"/>
      <c r="I336" s="34"/>
      <c r="J336" s="34"/>
      <c r="K336" s="34"/>
      <c r="L336" s="34">
        <v>540.79</v>
      </c>
      <c r="M336" s="34"/>
      <c r="N336" s="34"/>
    </row>
    <row r="337" spans="1:14" ht="25.5" hidden="1">
      <c r="A337" s="27"/>
      <c r="B337" s="29" t="s">
        <v>28</v>
      </c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</row>
    <row r="338" spans="1:15" ht="25.5" hidden="1">
      <c r="A338" s="27"/>
      <c r="B338" s="29" t="s">
        <v>29</v>
      </c>
      <c r="C338" s="34"/>
      <c r="D338" s="36"/>
      <c r="E338" s="34"/>
      <c r="F338" s="34"/>
      <c r="G338" s="34"/>
      <c r="H338" s="34"/>
      <c r="I338" s="34"/>
      <c r="J338" s="34"/>
      <c r="K338" s="36"/>
      <c r="L338" s="34"/>
      <c r="M338" s="34"/>
      <c r="N338" s="34"/>
      <c r="O338" s="14" t="s">
        <v>30</v>
      </c>
    </row>
    <row r="339" spans="1:14" ht="12.75" hidden="1">
      <c r="A339" s="27"/>
      <c r="B339" s="29" t="s">
        <v>31</v>
      </c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</row>
    <row r="340" spans="1:14" ht="25.5" hidden="1">
      <c r="A340" s="27"/>
      <c r="B340" s="29" t="s">
        <v>32</v>
      </c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</row>
    <row r="341" spans="1:14" ht="12.75" hidden="1">
      <c r="A341" s="27"/>
      <c r="B341" s="29" t="s">
        <v>33</v>
      </c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</row>
    <row r="342" spans="1:16" ht="12.75" hidden="1">
      <c r="A342" s="27"/>
      <c r="B342" s="29" t="s">
        <v>34</v>
      </c>
      <c r="C342" s="34"/>
      <c r="D342" s="34">
        <v>110</v>
      </c>
      <c r="E342" s="34"/>
      <c r="F342" s="34"/>
      <c r="G342" s="35">
        <f>IF('Базовые цены с учетом расхода'!N25&gt;0,'Базовые цены с учетом расхода'!N25,IF('Базовые цены с учетом расхода'!N25&lt;0,'Базовые цены с учетом расхода'!N25,""))</f>
        <v>141.32</v>
      </c>
      <c r="H342" s="34"/>
      <c r="I342" s="34"/>
      <c r="J342" s="34"/>
      <c r="K342" s="34">
        <v>93</v>
      </c>
      <c r="L342" s="35">
        <f>IF('Текущие цены с учетом расхода'!N25&gt;0,'Текущие цены с учетом расхода'!N25,IF('Текущие цены с учетом расхода'!N25&lt;0,'Текущие цены с учетом расхода'!N25,""))</f>
        <v>1385.9</v>
      </c>
      <c r="M342" s="34"/>
      <c r="N342" s="34"/>
      <c r="P342" s="19" t="s">
        <v>35</v>
      </c>
    </row>
    <row r="343" spans="1:16" ht="12.75" hidden="1">
      <c r="A343" s="27"/>
      <c r="B343" s="29" t="s">
        <v>36</v>
      </c>
      <c r="C343" s="34"/>
      <c r="D343" s="34">
        <v>110</v>
      </c>
      <c r="E343" s="34"/>
      <c r="F343" s="34"/>
      <c r="G343" s="35">
        <f>IF('Базовые цены с учетом расхода'!P25&gt;0,'Базовые цены с учетом расхода'!P25,IF('Базовые цены с учетом расхода'!P25&lt;0,'Базовые цены с учетом расхода'!P25,""))</f>
        <v>141.31</v>
      </c>
      <c r="H343" s="34"/>
      <c r="I343" s="34"/>
      <c r="J343" s="34"/>
      <c r="K343" s="34">
        <v>93</v>
      </c>
      <c r="L343" s="35">
        <f>IF('Текущие цены с учетом расхода'!P25&gt;0,'Текущие цены с учетом расхода'!P25,IF('Текущие цены с учетом расхода'!P25&lt;0,'Текущие цены с учетом расхода'!P25,""))</f>
        <v>1385.89</v>
      </c>
      <c r="M343" s="34"/>
      <c r="N343" s="34"/>
      <c r="P343" s="19" t="s">
        <v>37</v>
      </c>
    </row>
    <row r="344" spans="1:16" ht="25.5" hidden="1">
      <c r="A344" s="27"/>
      <c r="B344" s="29" t="s">
        <v>38</v>
      </c>
      <c r="C344" s="34"/>
      <c r="D344" s="34"/>
      <c r="E344" s="34"/>
      <c r="F344" s="34"/>
      <c r="G344" s="35">
        <f>IF('Базовые цены с учетом расхода'!Q25&gt;0,'Базовые цены с учетом расхода'!Q25,IF('Базовые цены с учетом расхода'!Q25&lt;0,'Базовые цены с учетом расхода'!Q25,""))</f>
      </c>
      <c r="H344" s="34"/>
      <c r="I344" s="34"/>
      <c r="J344" s="34"/>
      <c r="K344" s="34"/>
      <c r="L344" s="35">
        <f>IF('Текущие цены с учетом расхода'!Q25&gt;0,'Текущие цены с учетом расхода'!Q25,IF('Текущие цены с учетом расхода'!Q25&lt;0,'Текущие цены с учетом расхода'!Q25,""))</f>
      </c>
      <c r="M344" s="34"/>
      <c r="N344" s="34"/>
      <c r="P344" s="19" t="s">
        <v>39</v>
      </c>
    </row>
    <row r="345" spans="1:16" ht="12.75" hidden="1">
      <c r="A345" s="27"/>
      <c r="B345" s="29" t="s">
        <v>40</v>
      </c>
      <c r="C345" s="34"/>
      <c r="D345" s="34">
        <v>68</v>
      </c>
      <c r="E345" s="34"/>
      <c r="F345" s="34"/>
      <c r="G345" s="35">
        <f>IF('Базовые цены с учетом расхода'!O25&gt;0,'Базовые цены с учетом расхода'!O25,IF('Базовые цены с учетом расхода'!O25&lt;0,'Базовые цены с учетом расхода'!O25,""))</f>
        <v>87.36</v>
      </c>
      <c r="H345" s="34"/>
      <c r="I345" s="34"/>
      <c r="J345" s="34"/>
      <c r="K345" s="34">
        <v>54</v>
      </c>
      <c r="L345" s="35">
        <f>IF('Текущие цены с учетом расхода'!O25&gt;0,'Текущие цены с учетом расхода'!O25,IF('Текущие цены с учетом расхода'!O25&lt;0,'Текущие цены с учетом расхода'!O25,""))</f>
        <v>804.71</v>
      </c>
      <c r="M345" s="34"/>
      <c r="N345" s="34"/>
      <c r="P345" s="19" t="s">
        <v>41</v>
      </c>
    </row>
    <row r="346" spans="1:16" ht="12.75" hidden="1">
      <c r="A346" s="27"/>
      <c r="B346" s="29" t="s">
        <v>42</v>
      </c>
      <c r="C346" s="34"/>
      <c r="D346" s="34">
        <v>68</v>
      </c>
      <c r="E346" s="34"/>
      <c r="F346" s="34"/>
      <c r="G346" s="35">
        <f>IF('Базовые цены с учетом расхода'!R25&gt;0,'Базовые цены с учетом расхода'!R25,IF('Базовые цены с учетом расхода'!R25&lt;0,'Базовые цены с учетом расхода'!R25,""))</f>
        <v>87.36</v>
      </c>
      <c r="H346" s="34"/>
      <c r="I346" s="34"/>
      <c r="J346" s="34"/>
      <c r="K346" s="34">
        <v>54</v>
      </c>
      <c r="L346" s="35">
        <f>IF('Текущие цены с учетом расхода'!R25&gt;0,'Текущие цены с учетом расхода'!R25,IF('Текущие цены с учетом расхода'!R25&lt;0,'Текущие цены с учетом расхода'!R25,""))</f>
        <v>804.71</v>
      </c>
      <c r="M346" s="34"/>
      <c r="N346" s="34"/>
      <c r="P346" s="19" t="s">
        <v>43</v>
      </c>
    </row>
    <row r="347" spans="1:16" ht="12.75" hidden="1">
      <c r="A347" s="27"/>
      <c r="B347" s="29" t="s">
        <v>44</v>
      </c>
      <c r="C347" s="34"/>
      <c r="D347" s="34"/>
      <c r="E347" s="34"/>
      <c r="F347" s="34"/>
      <c r="G347" s="35">
        <f>IF('Базовые цены с учетом расхода'!S25&gt;0,'Базовые цены с учетом расхода'!S25,IF('Базовые цены с учетом расхода'!S25&lt;0,'Базовые цены с учетом расхода'!S25,""))</f>
      </c>
      <c r="H347" s="34"/>
      <c r="I347" s="34"/>
      <c r="J347" s="34"/>
      <c r="K347" s="34"/>
      <c r="L347" s="35">
        <f>IF('Текущие цены с учетом расхода'!S25&gt;0,'Текущие цены с учетом расхода'!S25,IF('Текущие цены с учетом расхода'!S25&lt;0,'Текущие цены с учетом расхода'!S25,""))</f>
      </c>
      <c r="M347" s="34"/>
      <c r="N347" s="34"/>
      <c r="P347" s="19" t="s">
        <v>45</v>
      </c>
    </row>
    <row r="348" spans="1:26" ht="12.75">
      <c r="A348" s="27"/>
      <c r="B348" s="31" t="s">
        <v>96</v>
      </c>
      <c r="C348" s="34"/>
      <c r="D348" s="34"/>
      <c r="E348" s="34"/>
      <c r="F348" s="37"/>
      <c r="G348" s="57">
        <f>'Базовые концовки'!F10</f>
        <v>11318.53</v>
      </c>
      <c r="H348" s="57">
        <f>'Базовые концовки'!G10</f>
        <v>1205.91</v>
      </c>
      <c r="I348" s="44">
        <f>'Базовые концовки'!H10</f>
        <v>722.7</v>
      </c>
      <c r="J348" s="34"/>
      <c r="K348" s="34"/>
      <c r="L348" s="57">
        <f>'Текущие концовки'!F10</f>
        <v>54925.23</v>
      </c>
      <c r="M348" s="57">
        <f>'Текущие концовки'!G10</f>
        <v>13988.05</v>
      </c>
      <c r="N348" s="38">
        <f>'Текущие концовки'!H10</f>
        <v>3069.12</v>
      </c>
      <c r="T348" s="80">
        <f>'Текущие концовки'!G10</f>
        <v>13988.05</v>
      </c>
      <c r="U348" s="80">
        <f>'Текущие концовки'!H10</f>
        <v>3069.12</v>
      </c>
      <c r="V348" s="80">
        <f>'Текущие концовки'!I10</f>
        <v>1217.29</v>
      </c>
      <c r="X348" s="81" t="e">
        <f>'Текущие концовки'!K10</f>
        <v>#NAME?</v>
      </c>
      <c r="Y348" s="80">
        <f>'Текущие концовки'!L10</f>
        <v>37868.06</v>
      </c>
      <c r="Z348" s="80">
        <f>'Текущие концовки'!M10</f>
        <v>0</v>
      </c>
    </row>
    <row r="349" spans="1:26" ht="12.75">
      <c r="A349" s="27"/>
      <c r="B349" s="27"/>
      <c r="C349" s="34"/>
      <c r="D349" s="34"/>
      <c r="E349" s="34"/>
      <c r="F349" s="34"/>
      <c r="G349" s="57"/>
      <c r="H349" s="57"/>
      <c r="I349" s="44">
        <f>'Базовые концовки'!I10</f>
        <v>104.9</v>
      </c>
      <c r="J349" s="34"/>
      <c r="K349" s="34"/>
      <c r="L349" s="57"/>
      <c r="M349" s="57"/>
      <c r="N349" s="38">
        <f>'Текущие концовки'!I10</f>
        <v>1217.29</v>
      </c>
      <c r="T349" s="80"/>
      <c r="U349" s="80"/>
      <c r="V349" s="80"/>
      <c r="X349" s="81"/>
      <c r="Y349" s="80"/>
      <c r="Z349" s="80"/>
    </row>
    <row r="350" spans="1:26" ht="12.75" hidden="1">
      <c r="A350" s="27"/>
      <c r="B350" s="31" t="s">
        <v>97</v>
      </c>
      <c r="C350" s="34"/>
      <c r="D350" s="34"/>
      <c r="E350" s="37"/>
      <c r="F350" s="34"/>
      <c r="G350" s="44">
        <f>'Базовые концовки'!F11</f>
        <v>0</v>
      </c>
      <c r="H350" s="44">
        <f>'Базовые концовки'!G11</f>
        <v>0</v>
      </c>
      <c r="I350" s="44">
        <f>'Базовые концовки'!H11</f>
        <v>0</v>
      </c>
      <c r="J350" s="34"/>
      <c r="K350" s="34"/>
      <c r="L350" s="44">
        <f>'Текущие концовки'!F11</f>
        <v>0</v>
      </c>
      <c r="M350" s="44">
        <f>'Текущие концовки'!G11</f>
        <v>0</v>
      </c>
      <c r="N350" s="38">
        <f>'Текущие концовки'!H11</f>
        <v>0</v>
      </c>
      <c r="T350" s="21">
        <f>'Текущие концовки'!G11</f>
        <v>0</v>
      </c>
      <c r="U350" s="21">
        <f>'Текущие концовки'!H11</f>
        <v>0</v>
      </c>
      <c r="V350" s="21">
        <f>'Текущие концовки'!I11</f>
        <v>0</v>
      </c>
      <c r="X350" s="17">
        <f>'Текущие концовки'!K11</f>
        <v>0</v>
      </c>
      <c r="Y350" s="21">
        <f>'Текущие концовки'!L11</f>
        <v>0</v>
      </c>
      <c r="Z350" s="21">
        <f>'Текущие концовки'!M11</f>
        <v>0</v>
      </c>
    </row>
    <row r="351" spans="1:26" ht="12.75" hidden="1">
      <c r="A351" s="27"/>
      <c r="B351" s="31" t="s">
        <v>98</v>
      </c>
      <c r="C351" s="34"/>
      <c r="D351" s="34"/>
      <c r="E351" s="37"/>
      <c r="F351" s="34"/>
      <c r="G351" s="44" t="e">
        <f>'Базовые концовки'!F12</f>
        <v>#NAME?</v>
      </c>
      <c r="H351" s="44"/>
      <c r="I351" s="44"/>
      <c r="J351" s="34"/>
      <c r="K351" s="34"/>
      <c r="L351" s="44" t="e">
        <f>'Текущие концовки'!F12</f>
        <v>#NAME?</v>
      </c>
      <c r="M351" s="44"/>
      <c r="N351" s="38"/>
      <c r="T351" s="21"/>
      <c r="U351" s="21"/>
      <c r="V351" s="21"/>
      <c r="X351" s="17"/>
      <c r="Y351" s="21"/>
      <c r="Z351" s="21"/>
    </row>
    <row r="352" spans="1:26" ht="12.75" hidden="1">
      <c r="A352" s="27"/>
      <c r="B352" s="31" t="s">
        <v>99</v>
      </c>
      <c r="C352" s="34"/>
      <c r="D352" s="34"/>
      <c r="E352" s="37"/>
      <c r="F352" s="34"/>
      <c r="G352" s="44" t="e">
        <f>'Базовые концовки'!F13</f>
        <v>#NAME?</v>
      </c>
      <c r="H352" s="44"/>
      <c r="I352" s="44"/>
      <c r="J352" s="34"/>
      <c r="K352" s="34"/>
      <c r="L352" s="44" t="e">
        <f>'Текущие концовки'!F13</f>
        <v>#NAME?</v>
      </c>
      <c r="M352" s="44"/>
      <c r="N352" s="38"/>
      <c r="T352" s="21"/>
      <c r="U352" s="21"/>
      <c r="V352" s="21"/>
      <c r="X352" s="17"/>
      <c r="Y352" s="21"/>
      <c r="Z352" s="21"/>
    </row>
    <row r="353" spans="1:26" ht="12.75" hidden="1">
      <c r="A353" s="27"/>
      <c r="B353" s="31" t="s">
        <v>100</v>
      </c>
      <c r="C353" s="34"/>
      <c r="D353" s="34"/>
      <c r="E353" s="37"/>
      <c r="F353" s="34"/>
      <c r="G353" s="44" t="e">
        <f>'Базовые концовки'!F14</f>
        <v>#NAME?</v>
      </c>
      <c r="H353" s="44"/>
      <c r="I353" s="44"/>
      <c r="J353" s="34"/>
      <c r="K353" s="34"/>
      <c r="L353" s="44" t="e">
        <f>'Текущие концовки'!F14</f>
        <v>#NAME?</v>
      </c>
      <c r="M353" s="44"/>
      <c r="N353" s="38"/>
      <c r="T353" s="21"/>
      <c r="U353" s="21"/>
      <c r="V353" s="21"/>
      <c r="X353" s="17"/>
      <c r="Y353" s="21"/>
      <c r="Z353" s="21"/>
    </row>
    <row r="354" spans="1:26" ht="12.75" hidden="1">
      <c r="A354" s="27"/>
      <c r="B354" s="31" t="s">
        <v>101</v>
      </c>
      <c r="C354" s="34"/>
      <c r="D354" s="34"/>
      <c r="E354" s="37"/>
      <c r="F354" s="34"/>
      <c r="G354" s="44" t="e">
        <f>'Базовые концовки'!F15</f>
        <v>#NAME?</v>
      </c>
      <c r="H354" s="44"/>
      <c r="I354" s="44"/>
      <c r="J354" s="34"/>
      <c r="K354" s="34"/>
      <c r="L354" s="44" t="e">
        <f>'Текущие концовки'!F15</f>
        <v>#NAME?</v>
      </c>
      <c r="M354" s="44"/>
      <c r="N354" s="38"/>
      <c r="T354" s="21"/>
      <c r="U354" s="21"/>
      <c r="V354" s="21"/>
      <c r="X354" s="17"/>
      <c r="Y354" s="21"/>
      <c r="Z354" s="21"/>
    </row>
    <row r="355" spans="1:26" ht="12.75" hidden="1">
      <c r="A355" s="27"/>
      <c r="B355" s="31" t="s">
        <v>102</v>
      </c>
      <c r="C355" s="34"/>
      <c r="D355" s="34"/>
      <c r="E355" s="37"/>
      <c r="F355" s="34"/>
      <c r="G355" s="44" t="e">
        <f>'Базовые концовки'!F16</f>
        <v>#NAME?</v>
      </c>
      <c r="H355" s="44"/>
      <c r="I355" s="44"/>
      <c r="J355" s="34"/>
      <c r="K355" s="34"/>
      <c r="L355" s="44" t="e">
        <f>'Текущие концовки'!F16</f>
        <v>#NAME?</v>
      </c>
      <c r="M355" s="44"/>
      <c r="N355" s="38"/>
      <c r="T355" s="21"/>
      <c r="U355" s="21"/>
      <c r="V355" s="21"/>
      <c r="X355" s="17"/>
      <c r="Y355" s="21"/>
      <c r="Z355" s="21"/>
    </row>
    <row r="356" spans="1:26" ht="25.5" hidden="1">
      <c r="A356" s="27"/>
      <c r="B356" s="31" t="s">
        <v>103</v>
      </c>
      <c r="C356" s="34"/>
      <c r="D356" s="34"/>
      <c r="E356" s="37"/>
      <c r="F356" s="34"/>
      <c r="G356" s="44" t="e">
        <f>'Базовые концовки'!F17</f>
        <v>#NAME?</v>
      </c>
      <c r="H356" s="44"/>
      <c r="I356" s="44"/>
      <c r="J356" s="34"/>
      <c r="K356" s="34"/>
      <c r="L356" s="44" t="e">
        <f>'Текущие концовки'!F17</f>
        <v>#NAME?</v>
      </c>
      <c r="M356" s="44"/>
      <c r="N356" s="38"/>
      <c r="T356" s="21"/>
      <c r="U356" s="21"/>
      <c r="V356" s="21"/>
      <c r="X356" s="17"/>
      <c r="Y356" s="21"/>
      <c r="Z356" s="21"/>
    </row>
    <row r="357" spans="1:26" ht="12.75" hidden="1">
      <c r="A357" s="27"/>
      <c r="B357" s="31" t="s">
        <v>104</v>
      </c>
      <c r="C357" s="34"/>
      <c r="D357" s="34"/>
      <c r="E357" s="37"/>
      <c r="F357" s="34"/>
      <c r="G357" s="44" t="e">
        <f>'Базовые концовки'!F18</f>
        <v>#NAME?</v>
      </c>
      <c r="H357" s="44"/>
      <c r="I357" s="44"/>
      <c r="J357" s="34"/>
      <c r="K357" s="34"/>
      <c r="L357" s="44" t="e">
        <f>'Текущие концовки'!F18</f>
        <v>#NAME?</v>
      </c>
      <c r="M357" s="44"/>
      <c r="N357" s="38"/>
      <c r="T357" s="21"/>
      <c r="U357" s="21"/>
      <c r="V357" s="21"/>
      <c r="X357" s="17"/>
      <c r="Y357" s="21"/>
      <c r="Z357" s="21"/>
    </row>
    <row r="358" spans="1:26" ht="12.75" hidden="1">
      <c r="A358" s="27"/>
      <c r="B358" s="31" t="s">
        <v>105</v>
      </c>
      <c r="C358" s="34"/>
      <c r="D358" s="34"/>
      <c r="E358" s="37"/>
      <c r="F358" s="34"/>
      <c r="G358" s="44" t="e">
        <f>'Базовые концовки'!F19</f>
        <v>#NAME?</v>
      </c>
      <c r="H358" s="44"/>
      <c r="I358" s="44"/>
      <c r="J358" s="34"/>
      <c r="K358" s="34"/>
      <c r="L358" s="44" t="e">
        <f>'Текущие концовки'!F19</f>
        <v>#NAME?</v>
      </c>
      <c r="M358" s="44"/>
      <c r="N358" s="38"/>
      <c r="T358" s="21"/>
      <c r="U358" s="21"/>
      <c r="V358" s="21"/>
      <c r="X358" s="17"/>
      <c r="Y358" s="21"/>
      <c r="Z358" s="21"/>
    </row>
    <row r="359" spans="1:26" ht="12.75" hidden="1">
      <c r="A359" s="27"/>
      <c r="B359" s="31" t="s">
        <v>106</v>
      </c>
      <c r="C359" s="34"/>
      <c r="D359" s="34"/>
      <c r="E359" s="37"/>
      <c r="F359" s="34"/>
      <c r="G359" s="44" t="e">
        <f>'Базовые концовки'!F20</f>
        <v>#NAME?</v>
      </c>
      <c r="H359" s="44"/>
      <c r="I359" s="44"/>
      <c r="J359" s="34"/>
      <c r="K359" s="34"/>
      <c r="L359" s="44" t="e">
        <f>'Текущие концовки'!F20</f>
        <v>#NAME?</v>
      </c>
      <c r="M359" s="44"/>
      <c r="N359" s="38"/>
      <c r="T359" s="21"/>
      <c r="U359" s="21"/>
      <c r="V359" s="21"/>
      <c r="X359" s="17"/>
      <c r="Y359" s="21"/>
      <c r="Z359" s="21"/>
    </row>
    <row r="360" spans="1:26" ht="12.75" hidden="1">
      <c r="A360" s="27"/>
      <c r="B360" s="31" t="s">
        <v>107</v>
      </c>
      <c r="C360" s="34"/>
      <c r="D360" s="34"/>
      <c r="E360" s="37"/>
      <c r="F360" s="34"/>
      <c r="G360" s="44">
        <f>'Базовые концовки'!F21</f>
        <v>0</v>
      </c>
      <c r="H360" s="44">
        <f>'Базовые концовки'!G21</f>
        <v>0</v>
      </c>
      <c r="I360" s="44">
        <f>'Базовые концовки'!H21</f>
        <v>0</v>
      </c>
      <c r="J360" s="34"/>
      <c r="K360" s="34"/>
      <c r="L360" s="44">
        <f>'Текущие концовки'!F21</f>
        <v>0</v>
      </c>
      <c r="M360" s="44">
        <f>'Текущие концовки'!G21</f>
        <v>0</v>
      </c>
      <c r="N360" s="38">
        <f>'Текущие концовки'!H21</f>
        <v>0</v>
      </c>
      <c r="T360" s="21">
        <f>'Текущие концовки'!G21</f>
        <v>0</v>
      </c>
      <c r="U360" s="21">
        <f>'Текущие концовки'!H21</f>
        <v>0</v>
      </c>
      <c r="V360" s="21">
        <f>'Текущие концовки'!I21</f>
        <v>0</v>
      </c>
      <c r="X360" s="17">
        <f>'Текущие концовки'!K21</f>
        <v>0</v>
      </c>
      <c r="Y360" s="21">
        <f>'Текущие концовки'!L21</f>
        <v>0</v>
      </c>
      <c r="Z360" s="21">
        <f>'Текущие концовки'!M21</f>
        <v>0</v>
      </c>
    </row>
    <row r="361" spans="1:26" ht="12.75" hidden="1">
      <c r="A361" s="27"/>
      <c r="B361" s="31" t="s">
        <v>108</v>
      </c>
      <c r="C361" s="34"/>
      <c r="D361" s="34"/>
      <c r="E361" s="37"/>
      <c r="F361" s="34"/>
      <c r="G361" s="44"/>
      <c r="H361" s="44"/>
      <c r="I361" s="44"/>
      <c r="J361" s="34"/>
      <c r="K361" s="34"/>
      <c r="L361" s="44"/>
      <c r="M361" s="44"/>
      <c r="N361" s="38"/>
      <c r="T361" s="21"/>
      <c r="U361" s="21"/>
      <c r="V361" s="21"/>
      <c r="X361" s="17"/>
      <c r="Y361" s="21"/>
      <c r="Z361" s="21"/>
    </row>
    <row r="362" spans="1:26" ht="12.75" hidden="1">
      <c r="A362" s="27"/>
      <c r="B362" s="31" t="s">
        <v>109</v>
      </c>
      <c r="C362" s="34"/>
      <c r="D362" s="34"/>
      <c r="E362" s="37"/>
      <c r="F362" s="34"/>
      <c r="G362" s="44">
        <f>'Базовые концовки'!G23</f>
        <v>0</v>
      </c>
      <c r="H362" s="44">
        <f>'Базовые концовки'!G23</f>
        <v>0</v>
      </c>
      <c r="I362" s="44"/>
      <c r="J362" s="34"/>
      <c r="K362" s="34"/>
      <c r="L362" s="44">
        <f>'Текущие концовки'!G23</f>
        <v>0</v>
      </c>
      <c r="M362" s="44">
        <f>'Текущие концовки'!G23</f>
        <v>0</v>
      </c>
      <c r="N362" s="38"/>
      <c r="T362" s="21">
        <f>'Текущие концовки'!G23</f>
        <v>0</v>
      </c>
      <c r="U362" s="21"/>
      <c r="V362" s="21"/>
      <c r="X362" s="17"/>
      <c r="Y362" s="21"/>
      <c r="Z362" s="21"/>
    </row>
    <row r="363" spans="1:26" ht="12.75" hidden="1">
      <c r="A363" s="27"/>
      <c r="B363" s="31" t="s">
        <v>110</v>
      </c>
      <c r="C363" s="34"/>
      <c r="D363" s="34"/>
      <c r="E363" s="37"/>
      <c r="F363" s="34"/>
      <c r="G363" s="44">
        <f>'Базовые концовки'!F24</f>
        <v>0</v>
      </c>
      <c r="H363" s="44"/>
      <c r="I363" s="44"/>
      <c r="J363" s="34"/>
      <c r="K363" s="34"/>
      <c r="L363" s="44">
        <f>'Текущие концовки'!F24</f>
        <v>0</v>
      </c>
      <c r="M363" s="44"/>
      <c r="N363" s="38"/>
      <c r="T363" s="21"/>
      <c r="U363" s="21"/>
      <c r="V363" s="21"/>
      <c r="X363" s="17"/>
      <c r="Y363" s="21"/>
      <c r="Z363" s="21"/>
    </row>
    <row r="364" spans="1:26" ht="25.5" hidden="1">
      <c r="A364" s="27"/>
      <c r="B364" s="31" t="s">
        <v>111</v>
      </c>
      <c r="C364" s="34"/>
      <c r="D364" s="34"/>
      <c r="E364" s="37"/>
      <c r="F364" s="34"/>
      <c r="G364" s="44" t="e">
        <f>'Базовые концовки'!F25</f>
        <v>#NAME?</v>
      </c>
      <c r="H364" s="44"/>
      <c r="I364" s="44"/>
      <c r="J364" s="34"/>
      <c r="K364" s="34"/>
      <c r="L364" s="44" t="e">
        <f>'Текущие концовки'!F25</f>
        <v>#NAME?</v>
      </c>
      <c r="M364" s="44"/>
      <c r="N364" s="38"/>
      <c r="T364" s="21"/>
      <c r="U364" s="21"/>
      <c r="V364" s="21"/>
      <c r="X364" s="17"/>
      <c r="Y364" s="21"/>
      <c r="Z364" s="21"/>
    </row>
    <row r="365" spans="1:26" ht="25.5" hidden="1">
      <c r="A365" s="27"/>
      <c r="B365" s="31" t="s">
        <v>112</v>
      </c>
      <c r="C365" s="34"/>
      <c r="D365" s="34"/>
      <c r="E365" s="37"/>
      <c r="F365" s="34"/>
      <c r="G365" s="44">
        <f>'Базовые концовки'!F26</f>
        <v>0</v>
      </c>
      <c r="H365" s="44"/>
      <c r="I365" s="44"/>
      <c r="J365" s="34"/>
      <c r="K365" s="34"/>
      <c r="L365" s="44">
        <f>'Текущие концовки'!F26</f>
        <v>0</v>
      </c>
      <c r="M365" s="44"/>
      <c r="N365" s="38"/>
      <c r="T365" s="21"/>
      <c r="U365" s="21"/>
      <c r="V365" s="21"/>
      <c r="X365" s="17"/>
      <c r="Y365" s="21"/>
      <c r="Z365" s="21"/>
    </row>
    <row r="366" spans="1:26" ht="12.75" hidden="1">
      <c r="A366" s="27"/>
      <c r="B366" s="31" t="s">
        <v>113</v>
      </c>
      <c r="C366" s="34"/>
      <c r="D366" s="34"/>
      <c r="E366" s="37"/>
      <c r="F366" s="34"/>
      <c r="G366" s="44">
        <f>'Базовые концовки'!F27</f>
        <v>0</v>
      </c>
      <c r="H366" s="44"/>
      <c r="I366" s="44"/>
      <c r="J366" s="34"/>
      <c r="K366" s="34"/>
      <c r="L366" s="44">
        <f>'Текущие концовки'!F27</f>
        <v>0</v>
      </c>
      <c r="M366" s="44"/>
      <c r="N366" s="38"/>
      <c r="T366" s="21"/>
      <c r="U366" s="21"/>
      <c r="V366" s="21"/>
      <c r="X366" s="17"/>
      <c r="Y366" s="21"/>
      <c r="Z366" s="21"/>
    </row>
    <row r="367" spans="1:26" ht="12.75" hidden="1">
      <c r="A367" s="27"/>
      <c r="B367" s="31" t="s">
        <v>114</v>
      </c>
      <c r="C367" s="34"/>
      <c r="D367" s="34"/>
      <c r="E367" s="37"/>
      <c r="F367" s="34"/>
      <c r="G367" s="44">
        <f>'Базовые концовки'!F28</f>
        <v>0</v>
      </c>
      <c r="H367" s="44"/>
      <c r="I367" s="44"/>
      <c r="J367" s="34"/>
      <c r="K367" s="34"/>
      <c r="L367" s="44">
        <f>'Текущие концовки'!F28</f>
        <v>0</v>
      </c>
      <c r="M367" s="44"/>
      <c r="N367" s="38"/>
      <c r="T367" s="21"/>
      <c r="U367" s="21"/>
      <c r="V367" s="21"/>
      <c r="X367" s="17"/>
      <c r="Y367" s="21"/>
      <c r="Z367" s="21"/>
    </row>
    <row r="368" spans="1:26" ht="12.75" hidden="1">
      <c r="A368" s="27"/>
      <c r="B368" s="31" t="s">
        <v>105</v>
      </c>
      <c r="C368" s="34"/>
      <c r="D368" s="34"/>
      <c r="E368" s="37"/>
      <c r="F368" s="34"/>
      <c r="G368" s="44" t="e">
        <f>'Базовые концовки'!F29</f>
        <v>#NAME?</v>
      </c>
      <c r="H368" s="44"/>
      <c r="I368" s="44"/>
      <c r="J368" s="34"/>
      <c r="K368" s="34"/>
      <c r="L368" s="44" t="e">
        <f>'Текущие концовки'!F29</f>
        <v>#NAME?</v>
      </c>
      <c r="M368" s="44"/>
      <c r="N368" s="38"/>
      <c r="T368" s="21"/>
      <c r="U368" s="21"/>
      <c r="V368" s="21"/>
      <c r="X368" s="17"/>
      <c r="Y368" s="21"/>
      <c r="Z368" s="21"/>
    </row>
    <row r="369" spans="1:26" ht="12.75" hidden="1">
      <c r="A369" s="27"/>
      <c r="B369" s="31" t="s">
        <v>115</v>
      </c>
      <c r="C369" s="34"/>
      <c r="D369" s="34"/>
      <c r="E369" s="37"/>
      <c r="F369" s="34"/>
      <c r="G369" s="44">
        <f>'Базовые концовки'!F30</f>
        <v>0</v>
      </c>
      <c r="H369" s="44"/>
      <c r="I369" s="44"/>
      <c r="J369" s="34"/>
      <c r="K369" s="34"/>
      <c r="L369" s="44">
        <f>'Текущие концовки'!F30</f>
        <v>0</v>
      </c>
      <c r="M369" s="44"/>
      <c r="N369" s="38"/>
      <c r="T369" s="21"/>
      <c r="U369" s="21"/>
      <c r="V369" s="21"/>
      <c r="X369" s="17"/>
      <c r="Y369" s="21"/>
      <c r="Z369" s="21"/>
    </row>
    <row r="370" spans="1:26" ht="15" customHeight="1">
      <c r="A370" s="27"/>
      <c r="B370" s="51" t="s">
        <v>116</v>
      </c>
      <c r="C370" s="52"/>
      <c r="D370" s="52"/>
      <c r="E370" s="52"/>
      <c r="F370" s="53"/>
      <c r="G370" s="57">
        <f>'Базовые концовки'!F31</f>
        <v>11318.53</v>
      </c>
      <c r="H370" s="57">
        <f>'Базовые концовки'!G31</f>
        <v>1205.91</v>
      </c>
      <c r="I370" s="44">
        <f>'Базовые концовки'!H31</f>
        <v>722.7</v>
      </c>
      <c r="J370" s="34"/>
      <c r="K370" s="34"/>
      <c r="L370" s="57">
        <f>'Текущие концовки'!F31</f>
        <v>54925.23</v>
      </c>
      <c r="M370" s="57">
        <f>'Текущие концовки'!G31</f>
        <v>13988.05</v>
      </c>
      <c r="N370" s="38">
        <f>'Текущие концовки'!H31</f>
        <v>3069.12</v>
      </c>
      <c r="T370" s="80">
        <f>'Текущие концовки'!G31</f>
        <v>13988.05</v>
      </c>
      <c r="U370" s="80">
        <f>'Текущие концовки'!H31</f>
        <v>3069.12</v>
      </c>
      <c r="V370" s="80">
        <f>'Текущие концовки'!I31</f>
        <v>1217.29</v>
      </c>
      <c r="X370" s="81" t="e">
        <f>'Текущие концовки'!K31</f>
        <v>#NAME?</v>
      </c>
      <c r="Y370" s="80">
        <f>'Текущие концовки'!L31</f>
        <v>37868.06</v>
      </c>
      <c r="Z370" s="80">
        <f>'Текущие концовки'!M31</f>
        <v>0</v>
      </c>
    </row>
    <row r="371" spans="1:26" ht="12.75">
      <c r="A371" s="27"/>
      <c r="B371" s="27"/>
      <c r="C371" s="34"/>
      <c r="D371" s="34"/>
      <c r="E371" s="34"/>
      <c r="F371" s="34"/>
      <c r="G371" s="57"/>
      <c r="H371" s="57"/>
      <c r="I371" s="44">
        <f>'Базовые концовки'!I31</f>
        <v>104.9</v>
      </c>
      <c r="J371" s="34"/>
      <c r="K371" s="34"/>
      <c r="L371" s="57"/>
      <c r="M371" s="57"/>
      <c r="N371" s="38">
        <f>'Текущие концовки'!I31</f>
        <v>1217.29</v>
      </c>
      <c r="T371" s="80"/>
      <c r="U371" s="80"/>
      <c r="V371" s="80"/>
      <c r="X371" s="81"/>
      <c r="Y371" s="80"/>
      <c r="Z371" s="80"/>
    </row>
    <row r="372" spans="1:26" ht="12.75" hidden="1">
      <c r="A372" s="27"/>
      <c r="B372" s="31" t="s">
        <v>108</v>
      </c>
      <c r="C372" s="34"/>
      <c r="D372" s="34"/>
      <c r="E372" s="37"/>
      <c r="F372" s="34"/>
      <c r="G372" s="44"/>
      <c r="H372" s="38"/>
      <c r="I372" s="38"/>
      <c r="J372" s="34"/>
      <c r="K372" s="34"/>
      <c r="L372" s="44"/>
      <c r="M372" s="38"/>
      <c r="N372" s="38"/>
      <c r="T372" s="21"/>
      <c r="U372" s="21"/>
      <c r="V372" s="21"/>
      <c r="X372" s="17"/>
      <c r="Y372" s="21"/>
      <c r="Z372" s="21"/>
    </row>
    <row r="373" spans="1:26" ht="12.75">
      <c r="A373" s="27"/>
      <c r="B373" s="31" t="s">
        <v>117</v>
      </c>
      <c r="C373" s="34"/>
      <c r="D373" s="34"/>
      <c r="E373" s="34"/>
      <c r="F373" s="37"/>
      <c r="G373" s="44" t="e">
        <f>'Базовые концовки'!F33</f>
        <v>#NAME?</v>
      </c>
      <c r="H373" s="38"/>
      <c r="I373" s="38"/>
      <c r="J373" s="34"/>
      <c r="K373" s="34"/>
      <c r="L373" s="44" t="e">
        <f>'Текущие концовки'!F33</f>
        <v>#NAME?</v>
      </c>
      <c r="M373" s="38"/>
      <c r="N373" s="38"/>
      <c r="T373" s="21"/>
      <c r="U373" s="21"/>
      <c r="V373" s="21"/>
      <c r="X373" s="17"/>
      <c r="Y373" s="21"/>
      <c r="Z373" s="21"/>
    </row>
    <row r="374" spans="1:26" ht="25.5" hidden="1">
      <c r="A374" s="27"/>
      <c r="B374" s="31" t="s">
        <v>112</v>
      </c>
      <c r="C374" s="34"/>
      <c r="D374" s="34"/>
      <c r="E374" s="37"/>
      <c r="F374" s="34"/>
      <c r="G374" s="44">
        <f>'Базовые концовки'!F34</f>
        <v>0</v>
      </c>
      <c r="H374" s="38"/>
      <c r="I374" s="38"/>
      <c r="J374" s="34"/>
      <c r="K374" s="34"/>
      <c r="L374" s="44">
        <f>'Текущие концовки'!F34</f>
        <v>0</v>
      </c>
      <c r="M374" s="38"/>
      <c r="N374" s="38"/>
      <c r="T374" s="21"/>
      <c r="U374" s="21"/>
      <c r="V374" s="21"/>
      <c r="X374" s="17"/>
      <c r="Y374" s="21"/>
      <c r="Z374" s="21"/>
    </row>
    <row r="375" spans="1:26" ht="28.5" customHeight="1">
      <c r="A375" s="27"/>
      <c r="B375" s="51" t="s">
        <v>118</v>
      </c>
      <c r="C375" s="52"/>
      <c r="D375" s="52"/>
      <c r="E375" s="52"/>
      <c r="F375" s="53"/>
      <c r="G375" s="44">
        <f>'Базовые концовки'!F35</f>
        <v>1452.54</v>
      </c>
      <c r="H375" s="38"/>
      <c r="I375" s="38"/>
      <c r="J375" s="34"/>
      <c r="K375" s="34"/>
      <c r="L375" s="44">
        <f>'Текущие концовки'!F35</f>
        <v>14258.28</v>
      </c>
      <c r="M375" s="38"/>
      <c r="N375" s="38"/>
      <c r="T375" s="21"/>
      <c r="U375" s="21"/>
      <c r="V375" s="21"/>
      <c r="X375" s="17"/>
      <c r="Y375" s="21"/>
      <c r="Z375" s="21"/>
    </row>
    <row r="376" spans="1:26" ht="27" customHeight="1">
      <c r="A376" s="27"/>
      <c r="B376" s="51" t="s">
        <v>119</v>
      </c>
      <c r="C376" s="52"/>
      <c r="D376" s="52"/>
      <c r="E376" s="52"/>
      <c r="F376" s="53"/>
      <c r="G376" s="44">
        <f>'Базовые концовки'!F36</f>
        <v>895.2</v>
      </c>
      <c r="H376" s="38"/>
      <c r="I376" s="38"/>
      <c r="J376" s="34"/>
      <c r="K376" s="34"/>
      <c r="L376" s="44">
        <f>'Текущие концовки'!F36</f>
        <v>8254.49</v>
      </c>
      <c r="M376" s="38"/>
      <c r="N376" s="38"/>
      <c r="T376" s="21"/>
      <c r="U376" s="21"/>
      <c r="V376" s="21"/>
      <c r="X376" s="17"/>
      <c r="Y376" s="21"/>
      <c r="Z376" s="21"/>
    </row>
    <row r="377" spans="1:26" ht="14.25" customHeight="1">
      <c r="A377" s="27"/>
      <c r="B377" s="51" t="s">
        <v>120</v>
      </c>
      <c r="C377" s="52"/>
      <c r="D377" s="52"/>
      <c r="E377" s="52"/>
      <c r="F377" s="53"/>
      <c r="G377" s="44">
        <f>'Базовые концовки'!F37</f>
        <v>13666.27</v>
      </c>
      <c r="H377" s="38"/>
      <c r="I377" s="38"/>
      <c r="J377" s="34"/>
      <c r="K377" s="34"/>
      <c r="L377" s="44">
        <f>'Текущие концовки'!F37</f>
        <v>77438</v>
      </c>
      <c r="M377" s="38"/>
      <c r="N377" s="38"/>
      <c r="T377" s="21"/>
      <c r="U377" s="21"/>
      <c r="V377" s="21"/>
      <c r="X377" s="17"/>
      <c r="Y377" s="21"/>
      <c r="Z377" s="21"/>
    </row>
    <row r="378" spans="1:26" ht="25.5" hidden="1">
      <c r="A378" s="27"/>
      <c r="B378" s="31" t="s">
        <v>121</v>
      </c>
      <c r="C378" s="34"/>
      <c r="D378" s="34"/>
      <c r="E378" s="37"/>
      <c r="F378" s="34"/>
      <c r="G378" s="44">
        <f>'Базовые концовки'!F38</f>
        <v>0</v>
      </c>
      <c r="H378" s="38">
        <f>'Базовые концовки'!G38</f>
        <v>0</v>
      </c>
      <c r="I378" s="38">
        <f>'Базовые концовки'!H38</f>
        <v>0</v>
      </c>
      <c r="J378" s="34"/>
      <c r="K378" s="34"/>
      <c r="L378" s="44">
        <f>'Текущие концовки'!F38</f>
        <v>0</v>
      </c>
      <c r="M378" s="38">
        <f>'Текущие концовки'!G38</f>
        <v>0</v>
      </c>
      <c r="N378" s="38">
        <f>'Текущие концовки'!H38</f>
        <v>0</v>
      </c>
      <c r="T378" s="21">
        <f>'Текущие концовки'!G38</f>
        <v>0</v>
      </c>
      <c r="U378" s="21">
        <f>'Текущие концовки'!H38</f>
        <v>0</v>
      </c>
      <c r="V378" s="21">
        <f>'Текущие концовки'!I38</f>
        <v>0</v>
      </c>
      <c r="X378" s="17">
        <f>'Текущие концовки'!K38</f>
        <v>0</v>
      </c>
      <c r="Y378" s="21">
        <f>'Текущие концовки'!L38</f>
        <v>0</v>
      </c>
      <c r="Z378" s="21">
        <f>'Текущие концовки'!M38</f>
        <v>0</v>
      </c>
    </row>
    <row r="379" spans="1:26" ht="25.5" hidden="1">
      <c r="A379" s="27"/>
      <c r="B379" s="31" t="s">
        <v>112</v>
      </c>
      <c r="C379" s="34"/>
      <c r="D379" s="34"/>
      <c r="E379" s="37"/>
      <c r="F379" s="34"/>
      <c r="G379" s="44">
        <f>'Базовые концовки'!F39</f>
        <v>0</v>
      </c>
      <c r="H379" s="38"/>
      <c r="I379" s="38"/>
      <c r="J379" s="34"/>
      <c r="K379" s="34"/>
      <c r="L379" s="44">
        <f>'Текущие концовки'!F39</f>
        <v>0</v>
      </c>
      <c r="M379" s="38"/>
      <c r="N379" s="38"/>
      <c r="T379" s="21"/>
      <c r="U379" s="21"/>
      <c r="V379" s="21"/>
      <c r="X379" s="17"/>
      <c r="Y379" s="21"/>
      <c r="Z379" s="21"/>
    </row>
    <row r="380" spans="1:26" ht="12.75" hidden="1">
      <c r="A380" s="27"/>
      <c r="B380" s="31" t="s">
        <v>113</v>
      </c>
      <c r="C380" s="34"/>
      <c r="D380" s="34"/>
      <c r="E380" s="37"/>
      <c r="F380" s="34"/>
      <c r="G380" s="44">
        <f>'Базовые концовки'!F40</f>
        <v>0</v>
      </c>
      <c r="H380" s="38"/>
      <c r="I380" s="38"/>
      <c r="J380" s="34"/>
      <c r="K380" s="34"/>
      <c r="L380" s="44">
        <f>'Текущие концовки'!F40</f>
        <v>0</v>
      </c>
      <c r="M380" s="38"/>
      <c r="N380" s="38"/>
      <c r="T380" s="21"/>
      <c r="U380" s="21"/>
      <c r="V380" s="21"/>
      <c r="X380" s="17"/>
      <c r="Y380" s="21"/>
      <c r="Z380" s="21"/>
    </row>
    <row r="381" spans="1:26" ht="12.75" hidden="1">
      <c r="A381" s="27"/>
      <c r="B381" s="31" t="s">
        <v>114</v>
      </c>
      <c r="C381" s="34"/>
      <c r="D381" s="34"/>
      <c r="E381" s="37"/>
      <c r="F381" s="34"/>
      <c r="G381" s="44">
        <f>'Базовые концовки'!F41</f>
        <v>0</v>
      </c>
      <c r="H381" s="38"/>
      <c r="I381" s="38"/>
      <c r="J381" s="34"/>
      <c r="K381" s="34"/>
      <c r="L381" s="44">
        <f>'Текущие концовки'!F41</f>
        <v>0</v>
      </c>
      <c r="M381" s="38"/>
      <c r="N381" s="38"/>
      <c r="T381" s="21"/>
      <c r="U381" s="21"/>
      <c r="V381" s="21"/>
      <c r="X381" s="17"/>
      <c r="Y381" s="21"/>
      <c r="Z381" s="21"/>
    </row>
    <row r="382" spans="1:26" ht="25.5" hidden="1">
      <c r="A382" s="27"/>
      <c r="B382" s="31" t="s">
        <v>122</v>
      </c>
      <c r="C382" s="34"/>
      <c r="D382" s="34"/>
      <c r="E382" s="37"/>
      <c r="F382" s="34"/>
      <c r="G382" s="44">
        <f>'Базовые концовки'!F42</f>
        <v>0</v>
      </c>
      <c r="H382" s="38"/>
      <c r="I382" s="38"/>
      <c r="J382" s="34"/>
      <c r="K382" s="34"/>
      <c r="L382" s="44">
        <f>'Текущие концовки'!F42</f>
        <v>0</v>
      </c>
      <c r="M382" s="38"/>
      <c r="N382" s="38"/>
      <c r="T382" s="21"/>
      <c r="U382" s="21"/>
      <c r="V382" s="21"/>
      <c r="X382" s="17"/>
      <c r="Y382" s="21"/>
      <c r="Z382" s="21"/>
    </row>
    <row r="383" spans="1:26" ht="12.75" hidden="1">
      <c r="A383" s="27"/>
      <c r="B383" s="31" t="s">
        <v>123</v>
      </c>
      <c r="C383" s="34"/>
      <c r="D383" s="34"/>
      <c r="E383" s="37"/>
      <c r="F383" s="34"/>
      <c r="G383" s="44">
        <f>'Базовые концовки'!F43</f>
        <v>0</v>
      </c>
      <c r="H383" s="38">
        <f>'Базовые концовки'!G43</f>
        <v>0</v>
      </c>
      <c r="I383" s="38">
        <f>'Базовые концовки'!H43</f>
        <v>0</v>
      </c>
      <c r="J383" s="34"/>
      <c r="K383" s="34"/>
      <c r="L383" s="44">
        <f>'Текущие концовки'!F43</f>
        <v>0</v>
      </c>
      <c r="M383" s="38">
        <f>'Текущие концовки'!G43</f>
        <v>0</v>
      </c>
      <c r="N383" s="38">
        <f>'Текущие концовки'!H43</f>
        <v>0</v>
      </c>
      <c r="T383" s="21">
        <f>'Текущие концовки'!G43</f>
        <v>0</v>
      </c>
      <c r="U383" s="21">
        <f>'Текущие концовки'!H43</f>
        <v>0</v>
      </c>
      <c r="V383" s="21">
        <f>'Текущие концовки'!I43</f>
        <v>0</v>
      </c>
      <c r="X383" s="17">
        <f>'Текущие концовки'!K43</f>
        <v>0</v>
      </c>
      <c r="Y383" s="21">
        <f>'Текущие концовки'!L43</f>
        <v>0</v>
      </c>
      <c r="Z383" s="21">
        <f>'Текущие концовки'!M43</f>
        <v>0</v>
      </c>
    </row>
    <row r="384" spans="1:26" ht="12.75" hidden="1">
      <c r="A384" s="27"/>
      <c r="B384" s="31" t="s">
        <v>108</v>
      </c>
      <c r="C384" s="34"/>
      <c r="D384" s="34"/>
      <c r="E384" s="37"/>
      <c r="F384" s="34"/>
      <c r="G384" s="44"/>
      <c r="H384" s="38"/>
      <c r="I384" s="38"/>
      <c r="J384" s="34"/>
      <c r="K384" s="34"/>
      <c r="L384" s="44"/>
      <c r="M384" s="38"/>
      <c r="N384" s="38"/>
      <c r="T384" s="21"/>
      <c r="U384" s="21"/>
      <c r="V384" s="21"/>
      <c r="X384" s="17"/>
      <c r="Y384" s="21"/>
      <c r="Z384" s="21"/>
    </row>
    <row r="385" spans="1:26" ht="12.75" hidden="1">
      <c r="A385" s="27"/>
      <c r="B385" s="31" t="s">
        <v>124</v>
      </c>
      <c r="C385" s="34"/>
      <c r="D385" s="34"/>
      <c r="E385" s="37"/>
      <c r="F385" s="34"/>
      <c r="G385" s="44">
        <f>'Базовые концовки'!F45</f>
        <v>0</v>
      </c>
      <c r="H385" s="38"/>
      <c r="I385" s="38"/>
      <c r="J385" s="34"/>
      <c r="K385" s="34"/>
      <c r="L385" s="44">
        <f>'Текущие концовки'!F45</f>
        <v>0</v>
      </c>
      <c r="M385" s="38"/>
      <c r="N385" s="38"/>
      <c r="T385" s="21"/>
      <c r="U385" s="21"/>
      <c r="V385" s="21"/>
      <c r="X385" s="17"/>
      <c r="Y385" s="21"/>
      <c r="Z385" s="21"/>
    </row>
    <row r="386" spans="1:26" ht="25.5" hidden="1">
      <c r="A386" s="27"/>
      <c r="B386" s="31" t="s">
        <v>112</v>
      </c>
      <c r="C386" s="34"/>
      <c r="D386" s="34"/>
      <c r="E386" s="37"/>
      <c r="F386" s="34"/>
      <c r="G386" s="44">
        <f>'Базовые концовки'!F46</f>
        <v>0</v>
      </c>
      <c r="H386" s="38"/>
      <c r="I386" s="38"/>
      <c r="J386" s="34"/>
      <c r="K386" s="34"/>
      <c r="L386" s="44">
        <f>'Текущие концовки'!F46</f>
        <v>0</v>
      </c>
      <c r="M386" s="38"/>
      <c r="N386" s="38"/>
      <c r="T386" s="21"/>
      <c r="U386" s="21"/>
      <c r="V386" s="21"/>
      <c r="X386" s="17"/>
      <c r="Y386" s="21"/>
      <c r="Z386" s="21"/>
    </row>
    <row r="387" spans="1:26" ht="12.75" hidden="1">
      <c r="A387" s="27"/>
      <c r="B387" s="31" t="s">
        <v>113</v>
      </c>
      <c r="C387" s="34"/>
      <c r="D387" s="34"/>
      <c r="E387" s="37"/>
      <c r="F387" s="34"/>
      <c r="G387" s="44">
        <f>'Базовые концовки'!F47</f>
        <v>0</v>
      </c>
      <c r="H387" s="38"/>
      <c r="I387" s="38"/>
      <c r="J387" s="34"/>
      <c r="K387" s="34"/>
      <c r="L387" s="44">
        <f>'Текущие концовки'!F47</f>
        <v>0</v>
      </c>
      <c r="M387" s="38"/>
      <c r="N387" s="38"/>
      <c r="T387" s="21"/>
      <c r="U387" s="21"/>
      <c r="V387" s="21"/>
      <c r="X387" s="17"/>
      <c r="Y387" s="21"/>
      <c r="Z387" s="21"/>
    </row>
    <row r="388" spans="1:26" ht="12.75" hidden="1">
      <c r="A388" s="27"/>
      <c r="B388" s="31" t="s">
        <v>114</v>
      </c>
      <c r="C388" s="34"/>
      <c r="D388" s="34"/>
      <c r="E388" s="37"/>
      <c r="F388" s="34"/>
      <c r="G388" s="44">
        <f>'Базовые концовки'!F48</f>
        <v>0</v>
      </c>
      <c r="H388" s="38"/>
      <c r="I388" s="38"/>
      <c r="J388" s="34"/>
      <c r="K388" s="34"/>
      <c r="L388" s="44">
        <f>'Текущие концовки'!F48</f>
        <v>0</v>
      </c>
      <c r="M388" s="38"/>
      <c r="N388" s="38"/>
      <c r="T388" s="21"/>
      <c r="U388" s="21"/>
      <c r="V388" s="21"/>
      <c r="X388" s="17"/>
      <c r="Y388" s="21"/>
      <c r="Z388" s="21"/>
    </row>
    <row r="389" spans="1:26" ht="12.75" hidden="1">
      <c r="A389" s="27"/>
      <c r="B389" s="31" t="s">
        <v>105</v>
      </c>
      <c r="C389" s="34"/>
      <c r="D389" s="34"/>
      <c r="E389" s="37"/>
      <c r="F389" s="34"/>
      <c r="G389" s="44" t="e">
        <f>'Базовые концовки'!F49</f>
        <v>#NAME?</v>
      </c>
      <c r="H389" s="38"/>
      <c r="I389" s="38"/>
      <c r="J389" s="34"/>
      <c r="K389" s="34"/>
      <c r="L389" s="44" t="e">
        <f>'Текущие концовки'!F49</f>
        <v>#NAME?</v>
      </c>
      <c r="M389" s="38"/>
      <c r="N389" s="38"/>
      <c r="T389" s="21"/>
      <c r="U389" s="21"/>
      <c r="V389" s="21"/>
      <c r="X389" s="17"/>
      <c r="Y389" s="21"/>
      <c r="Z389" s="21"/>
    </row>
    <row r="390" spans="1:26" ht="25.5" hidden="1">
      <c r="A390" s="27"/>
      <c r="B390" s="31" t="s">
        <v>125</v>
      </c>
      <c r="C390" s="34"/>
      <c r="D390" s="34"/>
      <c r="E390" s="37"/>
      <c r="F390" s="34"/>
      <c r="G390" s="44">
        <f>'Базовые концовки'!F50</f>
        <v>0</v>
      </c>
      <c r="H390" s="38"/>
      <c r="I390" s="38"/>
      <c r="J390" s="34"/>
      <c r="K390" s="34"/>
      <c r="L390" s="44">
        <f>'Текущие концовки'!F50</f>
        <v>0</v>
      </c>
      <c r="M390" s="38"/>
      <c r="N390" s="38"/>
      <c r="T390" s="21"/>
      <c r="U390" s="21"/>
      <c r="V390" s="21"/>
      <c r="X390" s="17"/>
      <c r="Y390" s="21"/>
      <c r="Z390" s="21"/>
    </row>
    <row r="391" spans="1:26" ht="12.75" hidden="1">
      <c r="A391" s="27"/>
      <c r="B391" s="31" t="s">
        <v>126</v>
      </c>
      <c r="C391" s="34"/>
      <c r="D391" s="34"/>
      <c r="E391" s="37"/>
      <c r="F391" s="34"/>
      <c r="G391" s="44">
        <f>'Базовые концовки'!F51</f>
        <v>0</v>
      </c>
      <c r="H391" s="38">
        <f>'Базовые концовки'!G51</f>
        <v>0</v>
      </c>
      <c r="I391" s="38">
        <f>'Базовые концовки'!H51</f>
        <v>0</v>
      </c>
      <c r="J391" s="34"/>
      <c r="K391" s="34"/>
      <c r="L391" s="44">
        <f>'Текущие концовки'!F51</f>
        <v>0</v>
      </c>
      <c r="M391" s="38">
        <f>'Текущие концовки'!G51</f>
        <v>0</v>
      </c>
      <c r="N391" s="38">
        <f>'Текущие концовки'!H51</f>
        <v>0</v>
      </c>
      <c r="T391" s="21">
        <f>'Текущие концовки'!G51</f>
        <v>0</v>
      </c>
      <c r="U391" s="21">
        <f>'Текущие концовки'!H51</f>
        <v>0</v>
      </c>
      <c r="V391" s="21">
        <f>'Текущие концовки'!I51</f>
        <v>0</v>
      </c>
      <c r="X391" s="17">
        <f>'Текущие концовки'!K51</f>
        <v>0</v>
      </c>
      <c r="Y391" s="21">
        <f>'Текущие концовки'!L51</f>
        <v>0</v>
      </c>
      <c r="Z391" s="21">
        <f>'Текущие концовки'!M51</f>
        <v>0</v>
      </c>
    </row>
    <row r="392" spans="1:26" ht="25.5" hidden="1">
      <c r="A392" s="27"/>
      <c r="B392" s="31" t="s">
        <v>112</v>
      </c>
      <c r="C392" s="34"/>
      <c r="D392" s="34"/>
      <c r="E392" s="37"/>
      <c r="F392" s="34"/>
      <c r="G392" s="44">
        <f>'Базовые концовки'!F52</f>
        <v>0</v>
      </c>
      <c r="H392" s="38"/>
      <c r="I392" s="38"/>
      <c r="J392" s="34"/>
      <c r="K392" s="34"/>
      <c r="L392" s="44">
        <f>'Текущие концовки'!F52</f>
        <v>0</v>
      </c>
      <c r="M392" s="38"/>
      <c r="N392" s="38"/>
      <c r="T392" s="21"/>
      <c r="U392" s="21"/>
      <c r="V392" s="21"/>
      <c r="X392" s="17"/>
      <c r="Y392" s="21"/>
      <c r="Z392" s="21"/>
    </row>
    <row r="393" spans="1:26" ht="12.75" hidden="1">
      <c r="A393" s="27"/>
      <c r="B393" s="31" t="s">
        <v>113</v>
      </c>
      <c r="C393" s="34"/>
      <c r="D393" s="34"/>
      <c r="E393" s="37"/>
      <c r="F393" s="34"/>
      <c r="G393" s="44">
        <f>'Базовые концовки'!F53</f>
        <v>0</v>
      </c>
      <c r="H393" s="38"/>
      <c r="I393" s="38"/>
      <c r="J393" s="34"/>
      <c r="K393" s="34"/>
      <c r="L393" s="44">
        <f>'Текущие концовки'!F53</f>
        <v>0</v>
      </c>
      <c r="M393" s="38"/>
      <c r="N393" s="38"/>
      <c r="T393" s="21"/>
      <c r="U393" s="21"/>
      <c r="V393" s="21"/>
      <c r="X393" s="17"/>
      <c r="Y393" s="21"/>
      <c r="Z393" s="21"/>
    </row>
    <row r="394" spans="1:26" ht="12.75" hidden="1">
      <c r="A394" s="27"/>
      <c r="B394" s="31" t="s">
        <v>114</v>
      </c>
      <c r="C394" s="34"/>
      <c r="D394" s="34"/>
      <c r="E394" s="37"/>
      <c r="F394" s="34"/>
      <c r="G394" s="44">
        <f>'Базовые концовки'!F54</f>
        <v>0</v>
      </c>
      <c r="H394" s="38"/>
      <c r="I394" s="38"/>
      <c r="J394" s="34"/>
      <c r="K394" s="34"/>
      <c r="L394" s="44">
        <f>'Текущие концовки'!F54</f>
        <v>0</v>
      </c>
      <c r="M394" s="38"/>
      <c r="N394" s="38"/>
      <c r="T394" s="21"/>
      <c r="U394" s="21"/>
      <c r="V394" s="21"/>
      <c r="X394" s="17"/>
      <c r="Y394" s="21"/>
      <c r="Z394" s="21"/>
    </row>
    <row r="395" spans="1:26" ht="25.5" hidden="1">
      <c r="A395" s="27"/>
      <c r="B395" s="31" t="s">
        <v>127</v>
      </c>
      <c r="C395" s="34"/>
      <c r="D395" s="34"/>
      <c r="E395" s="37"/>
      <c r="F395" s="34"/>
      <c r="G395" s="44">
        <f>'Базовые концовки'!F55</f>
        <v>0</v>
      </c>
      <c r="H395" s="38"/>
      <c r="I395" s="38"/>
      <c r="J395" s="34"/>
      <c r="K395" s="34"/>
      <c r="L395" s="44">
        <f>'Текущие концовки'!F55</f>
        <v>0</v>
      </c>
      <c r="M395" s="38"/>
      <c r="N395" s="38"/>
      <c r="T395" s="21"/>
      <c r="U395" s="21"/>
      <c r="V395" s="21"/>
      <c r="X395" s="17"/>
      <c r="Y395" s="21"/>
      <c r="Z395" s="21"/>
    </row>
    <row r="396" spans="1:26" ht="25.5" hidden="1">
      <c r="A396" s="27"/>
      <c r="B396" s="31" t="s">
        <v>128</v>
      </c>
      <c r="C396" s="34"/>
      <c r="D396" s="34"/>
      <c r="E396" s="37"/>
      <c r="F396" s="34"/>
      <c r="G396" s="44">
        <f>'Базовые концовки'!F56</f>
        <v>0</v>
      </c>
      <c r="H396" s="38">
        <f>'Базовые концовки'!G56</f>
        <v>0</v>
      </c>
      <c r="I396" s="38">
        <f>'Базовые концовки'!H56</f>
        <v>0</v>
      </c>
      <c r="J396" s="34"/>
      <c r="K396" s="34"/>
      <c r="L396" s="44">
        <f>'Текущие концовки'!F56</f>
        <v>0</v>
      </c>
      <c r="M396" s="38">
        <f>'Текущие концовки'!G56</f>
        <v>0</v>
      </c>
      <c r="N396" s="38">
        <f>'Текущие концовки'!H56</f>
        <v>0</v>
      </c>
      <c r="T396" s="21">
        <f>'Текущие концовки'!G56</f>
        <v>0</v>
      </c>
      <c r="U396" s="21">
        <f>'Текущие концовки'!H56</f>
        <v>0</v>
      </c>
      <c r="V396" s="21">
        <f>'Текущие концовки'!I56</f>
        <v>0</v>
      </c>
      <c r="X396" s="17">
        <f>'Текущие концовки'!K56</f>
        <v>0</v>
      </c>
      <c r="Y396" s="21">
        <f>'Текущие концовки'!L56</f>
        <v>0</v>
      </c>
      <c r="Z396" s="21">
        <f>'Текущие концовки'!M56</f>
        <v>0</v>
      </c>
    </row>
    <row r="397" spans="1:26" ht="25.5" hidden="1">
      <c r="A397" s="27"/>
      <c r="B397" s="31" t="s">
        <v>112</v>
      </c>
      <c r="C397" s="34"/>
      <c r="D397" s="34"/>
      <c r="E397" s="37"/>
      <c r="F397" s="34"/>
      <c r="G397" s="44">
        <f>'Базовые концовки'!F57</f>
        <v>0</v>
      </c>
      <c r="H397" s="38"/>
      <c r="I397" s="38"/>
      <c r="J397" s="34"/>
      <c r="K397" s="34"/>
      <c r="L397" s="44">
        <f>'Текущие концовки'!F57</f>
        <v>0</v>
      </c>
      <c r="M397" s="38"/>
      <c r="N397" s="38"/>
      <c r="T397" s="21"/>
      <c r="U397" s="21"/>
      <c r="V397" s="21"/>
      <c r="X397" s="17"/>
      <c r="Y397" s="21"/>
      <c r="Z397" s="21"/>
    </row>
    <row r="398" spans="1:26" ht="12.75" hidden="1">
      <c r="A398" s="27"/>
      <c r="B398" s="31" t="s">
        <v>113</v>
      </c>
      <c r="C398" s="34"/>
      <c r="D398" s="34"/>
      <c r="E398" s="37"/>
      <c r="F398" s="34"/>
      <c r="G398" s="44">
        <f>'Базовые концовки'!F58</f>
        <v>0</v>
      </c>
      <c r="H398" s="38"/>
      <c r="I398" s="38"/>
      <c r="J398" s="34"/>
      <c r="K398" s="34"/>
      <c r="L398" s="44">
        <f>'Текущие концовки'!F58</f>
        <v>0</v>
      </c>
      <c r="M398" s="38"/>
      <c r="N398" s="38"/>
      <c r="T398" s="21"/>
      <c r="U398" s="21"/>
      <c r="V398" s="21"/>
      <c r="X398" s="17"/>
      <c r="Y398" s="21"/>
      <c r="Z398" s="21"/>
    </row>
    <row r="399" spans="1:26" ht="12.75" hidden="1">
      <c r="A399" s="27"/>
      <c r="B399" s="31" t="s">
        <v>114</v>
      </c>
      <c r="C399" s="34"/>
      <c r="D399" s="34"/>
      <c r="E399" s="37"/>
      <c r="F399" s="34"/>
      <c r="G399" s="44">
        <f>'Базовые концовки'!F59</f>
        <v>0</v>
      </c>
      <c r="H399" s="38"/>
      <c r="I399" s="38"/>
      <c r="J399" s="34"/>
      <c r="K399" s="34"/>
      <c r="L399" s="44">
        <f>'Текущие концовки'!F59</f>
        <v>0</v>
      </c>
      <c r="M399" s="38"/>
      <c r="N399" s="38"/>
      <c r="T399" s="21"/>
      <c r="U399" s="21"/>
      <c r="V399" s="21"/>
      <c r="X399" s="17"/>
      <c r="Y399" s="21"/>
      <c r="Z399" s="21"/>
    </row>
    <row r="400" spans="1:26" ht="25.5" hidden="1">
      <c r="A400" s="27"/>
      <c r="B400" s="31" t="s">
        <v>129</v>
      </c>
      <c r="C400" s="34"/>
      <c r="D400" s="34"/>
      <c r="E400" s="37"/>
      <c r="F400" s="34"/>
      <c r="G400" s="44">
        <f>'Базовые концовки'!F60</f>
        <v>0</v>
      </c>
      <c r="H400" s="38"/>
      <c r="I400" s="38"/>
      <c r="J400" s="34"/>
      <c r="K400" s="34"/>
      <c r="L400" s="44">
        <f>'Текущие концовки'!F60</f>
        <v>0</v>
      </c>
      <c r="M400" s="38"/>
      <c r="N400" s="38"/>
      <c r="T400" s="21"/>
      <c r="U400" s="21"/>
      <c r="V400" s="21"/>
      <c r="X400" s="17"/>
      <c r="Y400" s="21"/>
      <c r="Z400" s="21"/>
    </row>
    <row r="401" spans="1:26" ht="12.75" hidden="1">
      <c r="A401" s="27"/>
      <c r="B401" s="31" t="s">
        <v>130</v>
      </c>
      <c r="C401" s="34"/>
      <c r="D401" s="34"/>
      <c r="E401" s="37"/>
      <c r="F401" s="34"/>
      <c r="G401" s="44">
        <f>'Базовые концовки'!F61</f>
        <v>0</v>
      </c>
      <c r="H401" s="38">
        <f>'Базовые концовки'!G61</f>
        <v>0</v>
      </c>
      <c r="I401" s="38">
        <f>'Базовые концовки'!H61</f>
        <v>0</v>
      </c>
      <c r="J401" s="34"/>
      <c r="K401" s="34"/>
      <c r="L401" s="44">
        <f>'Текущие концовки'!F61</f>
        <v>0</v>
      </c>
      <c r="M401" s="38">
        <f>'Текущие концовки'!G61</f>
        <v>0</v>
      </c>
      <c r="N401" s="38">
        <f>'Текущие концовки'!H61</f>
        <v>0</v>
      </c>
      <c r="T401" s="21">
        <f>'Текущие концовки'!G61</f>
        <v>0</v>
      </c>
      <c r="U401" s="21">
        <f>'Текущие концовки'!H61</f>
        <v>0</v>
      </c>
      <c r="V401" s="21">
        <f>'Текущие концовки'!I61</f>
        <v>0</v>
      </c>
      <c r="X401" s="17">
        <f>'Текущие концовки'!K61</f>
        <v>0</v>
      </c>
      <c r="Y401" s="21">
        <f>'Текущие концовки'!L61</f>
        <v>0</v>
      </c>
      <c r="Z401" s="21">
        <f>'Текущие концовки'!M61</f>
        <v>0</v>
      </c>
    </row>
    <row r="402" spans="1:26" ht="12.75" hidden="1">
      <c r="A402" s="27"/>
      <c r="B402" s="31" t="s">
        <v>108</v>
      </c>
      <c r="C402" s="34"/>
      <c r="D402" s="34"/>
      <c r="E402" s="37"/>
      <c r="F402" s="34"/>
      <c r="G402" s="44"/>
      <c r="H402" s="38"/>
      <c r="I402" s="38"/>
      <c r="J402" s="34"/>
      <c r="K402" s="34"/>
      <c r="L402" s="44"/>
      <c r="M402" s="38"/>
      <c r="N402" s="38"/>
      <c r="T402" s="21"/>
      <c r="U402" s="21"/>
      <c r="V402" s="21"/>
      <c r="X402" s="17"/>
      <c r="Y402" s="21"/>
      <c r="Z402" s="21"/>
    </row>
    <row r="403" spans="1:26" ht="12.75" hidden="1">
      <c r="A403" s="27"/>
      <c r="B403" s="31" t="s">
        <v>131</v>
      </c>
      <c r="C403" s="34"/>
      <c r="D403" s="34"/>
      <c r="E403" s="37"/>
      <c r="F403" s="34"/>
      <c r="G403" s="44" t="e">
        <f>'Базовые концовки'!F63</f>
        <v>#NAME?</v>
      </c>
      <c r="H403" s="38"/>
      <c r="I403" s="38"/>
      <c r="J403" s="34"/>
      <c r="K403" s="34"/>
      <c r="L403" s="44" t="e">
        <f>'Текущие концовки'!F63</f>
        <v>#NAME?</v>
      </c>
      <c r="M403" s="38"/>
      <c r="N403" s="38"/>
      <c r="T403" s="21"/>
      <c r="U403" s="21"/>
      <c r="V403" s="21"/>
      <c r="X403" s="17"/>
      <c r="Y403" s="21"/>
      <c r="Z403" s="21"/>
    </row>
    <row r="404" spans="1:26" ht="25.5" hidden="1">
      <c r="A404" s="27"/>
      <c r="B404" s="31" t="s">
        <v>112</v>
      </c>
      <c r="C404" s="34"/>
      <c r="D404" s="34"/>
      <c r="E404" s="37"/>
      <c r="F404" s="34"/>
      <c r="G404" s="44">
        <f>'Базовые концовки'!F64</f>
        <v>0</v>
      </c>
      <c r="H404" s="38"/>
      <c r="I404" s="38"/>
      <c r="J404" s="34"/>
      <c r="K404" s="34"/>
      <c r="L404" s="44">
        <f>'Текущие концовки'!F64</f>
        <v>0</v>
      </c>
      <c r="M404" s="38"/>
      <c r="N404" s="38"/>
      <c r="T404" s="21"/>
      <c r="U404" s="21"/>
      <c r="V404" s="21"/>
      <c r="X404" s="17"/>
      <c r="Y404" s="21"/>
      <c r="Z404" s="21"/>
    </row>
    <row r="405" spans="1:26" ht="12.75" hidden="1">
      <c r="A405" s="27"/>
      <c r="B405" s="31" t="s">
        <v>132</v>
      </c>
      <c r="C405" s="34"/>
      <c r="D405" s="34"/>
      <c r="E405" s="37"/>
      <c r="F405" s="34"/>
      <c r="G405" s="44">
        <f>'Базовые концовки'!F65</f>
        <v>0</v>
      </c>
      <c r="H405" s="38"/>
      <c r="I405" s="38"/>
      <c r="J405" s="34"/>
      <c r="K405" s="34"/>
      <c r="L405" s="44">
        <f>'Текущие концовки'!F65</f>
        <v>0</v>
      </c>
      <c r="M405" s="38"/>
      <c r="N405" s="38"/>
      <c r="T405" s="21"/>
      <c r="U405" s="21"/>
      <c r="V405" s="21"/>
      <c r="X405" s="17"/>
      <c r="Y405" s="21"/>
      <c r="Z405" s="21"/>
    </row>
    <row r="406" spans="1:26" ht="12.75" hidden="1">
      <c r="A406" s="27"/>
      <c r="B406" s="31" t="s">
        <v>114</v>
      </c>
      <c r="C406" s="34"/>
      <c r="D406" s="34"/>
      <c r="E406" s="37"/>
      <c r="F406" s="34"/>
      <c r="G406" s="44">
        <f>'Базовые концовки'!F66</f>
        <v>0</v>
      </c>
      <c r="H406" s="38"/>
      <c r="I406" s="38"/>
      <c r="J406" s="34"/>
      <c r="K406" s="34"/>
      <c r="L406" s="44">
        <f>'Текущие концовки'!F66</f>
        <v>0</v>
      </c>
      <c r="M406" s="38"/>
      <c r="N406" s="38"/>
      <c r="T406" s="21"/>
      <c r="U406" s="21"/>
      <c r="V406" s="21"/>
      <c r="X406" s="17"/>
      <c r="Y406" s="21"/>
      <c r="Z406" s="21"/>
    </row>
    <row r="407" spans="1:26" ht="25.5" hidden="1">
      <c r="A407" s="27"/>
      <c r="B407" s="31" t="s">
        <v>133</v>
      </c>
      <c r="C407" s="34"/>
      <c r="D407" s="34"/>
      <c r="E407" s="37"/>
      <c r="F407" s="34"/>
      <c r="G407" s="44">
        <f>'Базовые концовки'!F67</f>
        <v>0</v>
      </c>
      <c r="H407" s="38"/>
      <c r="I407" s="38"/>
      <c r="J407" s="34"/>
      <c r="K407" s="34"/>
      <c r="L407" s="44">
        <f>'Текущие концовки'!F67</f>
        <v>0</v>
      </c>
      <c r="M407" s="38"/>
      <c r="N407" s="38"/>
      <c r="T407" s="21"/>
      <c r="U407" s="21"/>
      <c r="V407" s="21"/>
      <c r="X407" s="17"/>
      <c r="Y407" s="21"/>
      <c r="Z407" s="21"/>
    </row>
    <row r="408" spans="1:26" ht="12.75" hidden="1">
      <c r="A408" s="27"/>
      <c r="B408" s="31" t="s">
        <v>134</v>
      </c>
      <c r="C408" s="34"/>
      <c r="D408" s="34"/>
      <c r="E408" s="37"/>
      <c r="F408" s="34"/>
      <c r="G408" s="44">
        <f>'Базовые концовки'!F68</f>
        <v>0</v>
      </c>
      <c r="H408" s="38">
        <f>'Базовые концовки'!G68</f>
        <v>0</v>
      </c>
      <c r="I408" s="38">
        <f>'Базовые концовки'!H68</f>
        <v>0</v>
      </c>
      <c r="J408" s="34"/>
      <c r="K408" s="34"/>
      <c r="L408" s="44">
        <f>'Текущие концовки'!F68</f>
        <v>0</v>
      </c>
      <c r="M408" s="38">
        <f>'Текущие концовки'!G68</f>
        <v>0</v>
      </c>
      <c r="N408" s="38">
        <f>'Текущие концовки'!H68</f>
        <v>0</v>
      </c>
      <c r="T408" s="21">
        <f>'Текущие концовки'!G68</f>
        <v>0</v>
      </c>
      <c r="U408" s="21">
        <f>'Текущие концовки'!H68</f>
        <v>0</v>
      </c>
      <c r="V408" s="21">
        <f>'Текущие концовки'!I68</f>
        <v>0</v>
      </c>
      <c r="X408" s="17">
        <f>'Текущие концовки'!K68</f>
        <v>0</v>
      </c>
      <c r="Y408" s="21">
        <f>'Текущие концовки'!L68</f>
        <v>0</v>
      </c>
      <c r="Z408" s="21">
        <f>'Текущие концовки'!M68</f>
        <v>0</v>
      </c>
    </row>
    <row r="409" spans="1:26" ht="12.75" hidden="1">
      <c r="A409" s="27"/>
      <c r="B409" s="31" t="s">
        <v>132</v>
      </c>
      <c r="C409" s="34"/>
      <c r="D409" s="34"/>
      <c r="E409" s="37"/>
      <c r="F409" s="34"/>
      <c r="G409" s="44">
        <f>'Базовые концовки'!F69</f>
        <v>0</v>
      </c>
      <c r="H409" s="38"/>
      <c r="I409" s="38"/>
      <c r="J409" s="34"/>
      <c r="K409" s="34"/>
      <c r="L409" s="44">
        <f>'Текущие концовки'!F69</f>
        <v>0</v>
      </c>
      <c r="M409" s="38"/>
      <c r="N409" s="38"/>
      <c r="T409" s="21"/>
      <c r="U409" s="21"/>
      <c r="V409" s="21"/>
      <c r="X409" s="17"/>
      <c r="Y409" s="21"/>
      <c r="Z409" s="21"/>
    </row>
    <row r="410" spans="1:26" ht="12.75" hidden="1">
      <c r="A410" s="27"/>
      <c r="B410" s="31" t="s">
        <v>114</v>
      </c>
      <c r="C410" s="34"/>
      <c r="D410" s="34"/>
      <c r="E410" s="37"/>
      <c r="F410" s="34"/>
      <c r="G410" s="44">
        <f>'Базовые концовки'!F70</f>
        <v>0</v>
      </c>
      <c r="H410" s="38"/>
      <c r="I410" s="38"/>
      <c r="J410" s="34"/>
      <c r="K410" s="34"/>
      <c r="L410" s="44">
        <f>'Текущие концовки'!F70</f>
        <v>0</v>
      </c>
      <c r="M410" s="38"/>
      <c r="N410" s="38"/>
      <c r="T410" s="21"/>
      <c r="U410" s="21"/>
      <c r="V410" s="21"/>
      <c r="X410" s="17"/>
      <c r="Y410" s="21"/>
      <c r="Z410" s="21"/>
    </row>
    <row r="411" spans="1:26" ht="25.5" hidden="1">
      <c r="A411" s="27"/>
      <c r="B411" s="31" t="s">
        <v>135</v>
      </c>
      <c r="C411" s="34"/>
      <c r="D411" s="34"/>
      <c r="E411" s="37"/>
      <c r="F411" s="34"/>
      <c r="G411" s="44">
        <f>'Базовые концовки'!F71</f>
        <v>0</v>
      </c>
      <c r="H411" s="38"/>
      <c r="I411" s="38"/>
      <c r="J411" s="34"/>
      <c r="K411" s="34"/>
      <c r="L411" s="44">
        <f>'Текущие концовки'!F71</f>
        <v>0</v>
      </c>
      <c r="M411" s="38"/>
      <c r="N411" s="38"/>
      <c r="T411" s="21"/>
      <c r="U411" s="21"/>
      <c r="V411" s="21"/>
      <c r="X411" s="17"/>
      <c r="Y411" s="21"/>
      <c r="Z411" s="21"/>
    </row>
    <row r="412" spans="1:26" ht="25.5" hidden="1">
      <c r="A412" s="27"/>
      <c r="B412" s="31" t="s">
        <v>136</v>
      </c>
      <c r="C412" s="34"/>
      <c r="D412" s="34"/>
      <c r="E412" s="37"/>
      <c r="F412" s="34"/>
      <c r="G412" s="44">
        <f>'Базовые концовки'!F72</f>
        <v>0</v>
      </c>
      <c r="H412" s="38">
        <f>'Базовые концовки'!G72</f>
        <v>0</v>
      </c>
      <c r="I412" s="38">
        <f>'Базовые концовки'!H72</f>
        <v>0</v>
      </c>
      <c r="J412" s="34"/>
      <c r="K412" s="34"/>
      <c r="L412" s="44">
        <f>'Текущие концовки'!F72</f>
        <v>0</v>
      </c>
      <c r="M412" s="38">
        <f>'Текущие концовки'!G72</f>
        <v>0</v>
      </c>
      <c r="N412" s="38">
        <f>'Текущие концовки'!H72</f>
        <v>0</v>
      </c>
      <c r="T412" s="21">
        <f>'Текущие концовки'!G72</f>
        <v>0</v>
      </c>
      <c r="U412" s="21">
        <f>'Текущие концовки'!H72</f>
        <v>0</v>
      </c>
      <c r="V412" s="21">
        <f>'Текущие концовки'!I72</f>
        <v>0</v>
      </c>
      <c r="X412" s="17">
        <f>'Текущие концовки'!K72</f>
        <v>0</v>
      </c>
      <c r="Y412" s="21">
        <f>'Текущие концовки'!L72</f>
        <v>0</v>
      </c>
      <c r="Z412" s="21">
        <f>'Текущие концовки'!M72</f>
        <v>0</v>
      </c>
    </row>
    <row r="413" spans="1:26" ht="25.5" hidden="1">
      <c r="A413" s="27"/>
      <c r="B413" s="31" t="s">
        <v>112</v>
      </c>
      <c r="C413" s="34"/>
      <c r="D413" s="34"/>
      <c r="E413" s="37"/>
      <c r="F413" s="34"/>
      <c r="G413" s="44">
        <f>'Базовые концовки'!F73</f>
        <v>0</v>
      </c>
      <c r="H413" s="38"/>
      <c r="I413" s="38"/>
      <c r="J413" s="34"/>
      <c r="K413" s="34"/>
      <c r="L413" s="44">
        <f>'Текущие концовки'!F73</f>
        <v>0</v>
      </c>
      <c r="M413" s="38"/>
      <c r="N413" s="38"/>
      <c r="T413" s="21"/>
      <c r="U413" s="21"/>
      <c r="V413" s="21"/>
      <c r="X413" s="17"/>
      <c r="Y413" s="21"/>
      <c r="Z413" s="21"/>
    </row>
    <row r="414" spans="1:26" ht="12.75" hidden="1">
      <c r="A414" s="27"/>
      <c r="B414" s="31" t="s">
        <v>132</v>
      </c>
      <c r="C414" s="34"/>
      <c r="D414" s="34"/>
      <c r="E414" s="37"/>
      <c r="F414" s="34"/>
      <c r="G414" s="44">
        <f>'Базовые концовки'!F74</f>
        <v>0</v>
      </c>
      <c r="H414" s="38"/>
      <c r="I414" s="38"/>
      <c r="J414" s="34"/>
      <c r="K414" s="34"/>
      <c r="L414" s="44">
        <f>'Текущие концовки'!F74</f>
        <v>0</v>
      </c>
      <c r="M414" s="38"/>
      <c r="N414" s="38"/>
      <c r="T414" s="21"/>
      <c r="U414" s="21"/>
      <c r="V414" s="21"/>
      <c r="X414" s="17"/>
      <c r="Y414" s="21"/>
      <c r="Z414" s="21"/>
    </row>
    <row r="415" spans="1:26" ht="12.75" hidden="1">
      <c r="A415" s="27"/>
      <c r="B415" s="31" t="s">
        <v>114</v>
      </c>
      <c r="C415" s="34"/>
      <c r="D415" s="34"/>
      <c r="E415" s="37"/>
      <c r="F415" s="34"/>
      <c r="G415" s="44">
        <f>'Базовые концовки'!F75</f>
        <v>0</v>
      </c>
      <c r="H415" s="38"/>
      <c r="I415" s="38"/>
      <c r="J415" s="34"/>
      <c r="K415" s="34"/>
      <c r="L415" s="44">
        <f>'Текущие концовки'!F75</f>
        <v>0</v>
      </c>
      <c r="M415" s="38"/>
      <c r="N415" s="38"/>
      <c r="T415" s="21"/>
      <c r="U415" s="21"/>
      <c r="V415" s="21"/>
      <c r="X415" s="17"/>
      <c r="Y415" s="21"/>
      <c r="Z415" s="21"/>
    </row>
    <row r="416" spans="1:26" ht="25.5" hidden="1">
      <c r="A416" s="27"/>
      <c r="B416" s="31" t="s">
        <v>137</v>
      </c>
      <c r="C416" s="34"/>
      <c r="D416" s="34"/>
      <c r="E416" s="37"/>
      <c r="F416" s="34"/>
      <c r="G416" s="44">
        <f>'Базовые концовки'!F76</f>
        <v>0</v>
      </c>
      <c r="H416" s="38"/>
      <c r="I416" s="38"/>
      <c r="J416" s="34"/>
      <c r="K416" s="34"/>
      <c r="L416" s="44">
        <f>'Текущие концовки'!F76</f>
        <v>0</v>
      </c>
      <c r="M416" s="38"/>
      <c r="N416" s="38"/>
      <c r="T416" s="21"/>
      <c r="U416" s="21"/>
      <c r="V416" s="21"/>
      <c r="X416" s="17"/>
      <c r="Y416" s="21"/>
      <c r="Z416" s="21"/>
    </row>
    <row r="417" spans="1:26" ht="25.5" hidden="1">
      <c r="A417" s="27"/>
      <c r="B417" s="31" t="s">
        <v>138</v>
      </c>
      <c r="C417" s="34"/>
      <c r="D417" s="34"/>
      <c r="E417" s="37"/>
      <c r="F417" s="34"/>
      <c r="G417" s="44">
        <f>'Базовые концовки'!F77</f>
        <v>0</v>
      </c>
      <c r="H417" s="38">
        <f>'Базовые концовки'!G77</f>
        <v>0</v>
      </c>
      <c r="I417" s="38">
        <f>'Базовые концовки'!H77</f>
        <v>0</v>
      </c>
      <c r="J417" s="34"/>
      <c r="K417" s="34"/>
      <c r="L417" s="44">
        <f>'Текущие концовки'!F77</f>
        <v>0</v>
      </c>
      <c r="M417" s="38">
        <f>'Текущие концовки'!G77</f>
        <v>0</v>
      </c>
      <c r="N417" s="38">
        <f>'Текущие концовки'!H77</f>
        <v>0</v>
      </c>
      <c r="T417" s="21">
        <f>'Текущие концовки'!G77</f>
        <v>0</v>
      </c>
      <c r="U417" s="21">
        <f>'Текущие концовки'!H77</f>
        <v>0</v>
      </c>
      <c r="V417" s="21">
        <f>'Текущие концовки'!I77</f>
        <v>0</v>
      </c>
      <c r="X417" s="17">
        <f>'Текущие концовки'!K77</f>
        <v>0</v>
      </c>
      <c r="Y417" s="21">
        <f>'Текущие концовки'!L77</f>
        <v>0</v>
      </c>
      <c r="Z417" s="21">
        <f>'Текущие концовки'!M77</f>
        <v>0</v>
      </c>
    </row>
    <row r="418" spans="1:26" ht="25.5" hidden="1">
      <c r="A418" s="27"/>
      <c r="B418" s="31" t="s">
        <v>112</v>
      </c>
      <c r="C418" s="34"/>
      <c r="D418" s="34"/>
      <c r="E418" s="37"/>
      <c r="F418" s="34"/>
      <c r="G418" s="44">
        <f>'Базовые концовки'!F78</f>
        <v>0</v>
      </c>
      <c r="H418" s="38"/>
      <c r="I418" s="38"/>
      <c r="J418" s="34"/>
      <c r="K418" s="34"/>
      <c r="L418" s="44">
        <f>'Текущие концовки'!F78</f>
        <v>0</v>
      </c>
      <c r="M418" s="38"/>
      <c r="N418" s="38"/>
      <c r="T418" s="21"/>
      <c r="U418" s="21"/>
      <c r="V418" s="21"/>
      <c r="X418" s="17"/>
      <c r="Y418" s="21"/>
      <c r="Z418" s="21"/>
    </row>
    <row r="419" spans="1:26" ht="12.75">
      <c r="A419" s="27"/>
      <c r="B419" s="31" t="s">
        <v>139</v>
      </c>
      <c r="C419" s="34"/>
      <c r="D419" s="34"/>
      <c r="E419" s="34"/>
      <c r="F419" s="37"/>
      <c r="G419" s="44" t="e">
        <f>'Базовые концовки'!F79</f>
        <v>#NAME?</v>
      </c>
      <c r="H419" s="38">
        <f>'Базовые концовки'!G79</f>
        <v>0</v>
      </c>
      <c r="I419" s="38">
        <f>'Базовые концовки'!H79</f>
        <v>0</v>
      </c>
      <c r="J419" s="34"/>
      <c r="K419" s="34"/>
      <c r="L419" s="44" t="e">
        <f>'Текущие концовки'!F79</f>
        <v>#NAME?</v>
      </c>
      <c r="M419" s="38">
        <f>'Текущие концовки'!G79</f>
        <v>0</v>
      </c>
      <c r="N419" s="38">
        <f>'Текущие концовки'!H79</f>
        <v>0</v>
      </c>
      <c r="T419" s="21">
        <f>'Текущие концовки'!G79</f>
        <v>0</v>
      </c>
      <c r="U419" s="21">
        <f>'Текущие концовки'!H79</f>
        <v>0</v>
      </c>
      <c r="V419" s="21">
        <f>'Текущие концовки'!I79</f>
        <v>0</v>
      </c>
      <c r="X419" s="17">
        <f>'Текущие концовки'!K79</f>
        <v>0</v>
      </c>
      <c r="Y419" s="21">
        <f>'Текущие концовки'!L79</f>
        <v>0</v>
      </c>
      <c r="Z419" s="21">
        <f>'Текущие концовки'!M79</f>
        <v>0</v>
      </c>
    </row>
    <row r="420" spans="1:26" ht="25.5" hidden="1">
      <c r="A420" s="27"/>
      <c r="B420" s="31" t="s">
        <v>140</v>
      </c>
      <c r="C420" s="34"/>
      <c r="D420" s="34"/>
      <c r="E420" s="37"/>
      <c r="F420" s="34"/>
      <c r="G420" s="44">
        <f>'Базовые концовки'!F80</f>
        <v>0</v>
      </c>
      <c r="H420" s="38"/>
      <c r="I420" s="38"/>
      <c r="J420" s="34"/>
      <c r="K420" s="34"/>
      <c r="L420" s="44">
        <f>'Текущие концовки'!F80</f>
        <v>0</v>
      </c>
      <c r="M420" s="38"/>
      <c r="N420" s="38"/>
      <c r="T420" s="21"/>
      <c r="U420" s="21"/>
      <c r="V420" s="21"/>
      <c r="X420" s="17"/>
      <c r="Y420" s="21"/>
      <c r="Z420" s="21"/>
    </row>
    <row r="421" spans="1:26" ht="12.75">
      <c r="A421" s="27"/>
      <c r="B421" s="31" t="s">
        <v>141</v>
      </c>
      <c r="C421" s="34"/>
      <c r="D421" s="34"/>
      <c r="E421" s="34"/>
      <c r="F421" s="37"/>
      <c r="G421" s="44">
        <f>'Базовые концовки'!F81</f>
        <v>1452.54</v>
      </c>
      <c r="H421" s="38"/>
      <c r="I421" s="38"/>
      <c r="J421" s="34"/>
      <c r="K421" s="34"/>
      <c r="L421" s="44">
        <f>'Текущие концовки'!F81</f>
        <v>14258.28</v>
      </c>
      <c r="M421" s="38"/>
      <c r="N421" s="38"/>
      <c r="T421" s="21"/>
      <c r="U421" s="21"/>
      <c r="V421" s="21"/>
      <c r="X421" s="17"/>
      <c r="Y421" s="21"/>
      <c r="Z421" s="21"/>
    </row>
    <row r="422" spans="1:26" ht="12.75">
      <c r="A422" s="27"/>
      <c r="B422" s="31" t="s">
        <v>142</v>
      </c>
      <c r="C422" s="34"/>
      <c r="D422" s="34"/>
      <c r="E422" s="34"/>
      <c r="F422" s="37"/>
      <c r="G422" s="44">
        <f>'Базовые концовки'!F82</f>
        <v>895.2</v>
      </c>
      <c r="H422" s="38"/>
      <c r="I422" s="38"/>
      <c r="J422" s="34"/>
      <c r="K422" s="34"/>
      <c r="L422" s="44">
        <f>'Текущие концовки'!F82</f>
        <v>8254.49</v>
      </c>
      <c r="M422" s="38"/>
      <c r="N422" s="38"/>
      <c r="T422" s="21"/>
      <c r="U422" s="21"/>
      <c r="V422" s="21"/>
      <c r="X422" s="17"/>
      <c r="Y422" s="21"/>
      <c r="Z422" s="21"/>
    </row>
    <row r="423" spans="1:26" ht="25.5" hidden="1">
      <c r="A423" s="27"/>
      <c r="B423" s="31" t="s">
        <v>143</v>
      </c>
      <c r="C423" s="34"/>
      <c r="D423" s="34"/>
      <c r="E423" s="37"/>
      <c r="F423" s="34"/>
      <c r="G423" s="38">
        <f>'Базовые концовки'!F83</f>
        <v>0</v>
      </c>
      <c r="H423" s="38"/>
      <c r="I423" s="38"/>
      <c r="J423" s="34"/>
      <c r="K423" s="34"/>
      <c r="L423" s="38">
        <f>'Текущие концовки'!F83</f>
        <v>0</v>
      </c>
      <c r="M423" s="38"/>
      <c r="N423" s="38"/>
      <c r="T423" s="21"/>
      <c r="U423" s="21"/>
      <c r="V423" s="21"/>
      <c r="X423" s="17"/>
      <c r="Y423" s="21">
        <f>'Текущие концовки'!L83</f>
        <v>0</v>
      </c>
      <c r="Z423" s="21"/>
    </row>
    <row r="424" spans="1:26" ht="12.75" hidden="1">
      <c r="A424" s="27"/>
      <c r="B424" s="31" t="s">
        <v>144</v>
      </c>
      <c r="C424" s="34"/>
      <c r="D424" s="34"/>
      <c r="E424" s="37"/>
      <c r="F424" s="34"/>
      <c r="G424" s="38">
        <f>'Базовые концовки'!F84</f>
        <v>0</v>
      </c>
      <c r="H424" s="38"/>
      <c r="I424" s="38"/>
      <c r="J424" s="34"/>
      <c r="K424" s="34"/>
      <c r="L424" s="38">
        <f>'Текущие концовки'!F84</f>
        <v>0</v>
      </c>
      <c r="M424" s="38"/>
      <c r="N424" s="38"/>
      <c r="T424" s="21"/>
      <c r="U424" s="21"/>
      <c r="V424" s="21"/>
      <c r="X424" s="17"/>
      <c r="Y424" s="21">
        <f>'Текущие концовки'!L84</f>
        <v>0</v>
      </c>
      <c r="Z424" s="21"/>
    </row>
    <row r="425" spans="1:26" ht="12.75" hidden="1">
      <c r="A425" s="27"/>
      <c r="B425" s="31" t="s">
        <v>145</v>
      </c>
      <c r="C425" s="34"/>
      <c r="D425" s="34"/>
      <c r="E425" s="34"/>
      <c r="F425" s="37"/>
      <c r="G425" s="38">
        <f>'Базовые концовки'!F85</f>
        <v>1205.91</v>
      </c>
      <c r="H425" s="38"/>
      <c r="I425" s="38"/>
      <c r="J425" s="34"/>
      <c r="K425" s="34"/>
      <c r="L425" s="38">
        <f>'Текущие концовки'!F85</f>
        <v>13988.05</v>
      </c>
      <c r="M425" s="38"/>
      <c r="N425" s="38"/>
      <c r="T425" s="21"/>
      <c r="U425" s="21"/>
      <c r="V425" s="21"/>
      <c r="X425" s="17"/>
      <c r="Y425" s="21"/>
      <c r="Z425" s="21"/>
    </row>
    <row r="426" spans="1:26" ht="12.75" hidden="1">
      <c r="A426" s="27"/>
      <c r="B426" s="31" t="s">
        <v>146</v>
      </c>
      <c r="C426" s="34"/>
      <c r="D426" s="34"/>
      <c r="E426" s="34"/>
      <c r="F426" s="37"/>
      <c r="G426" s="38">
        <f>'Базовые концовки'!F86</f>
        <v>104.9</v>
      </c>
      <c r="H426" s="38"/>
      <c r="I426" s="38"/>
      <c r="J426" s="34"/>
      <c r="K426" s="34"/>
      <c r="L426" s="38">
        <f>'Текущие концовки'!F86</f>
        <v>1217.29</v>
      </c>
      <c r="M426" s="38"/>
      <c r="N426" s="38"/>
      <c r="T426" s="21"/>
      <c r="U426" s="21"/>
      <c r="V426" s="21"/>
      <c r="X426" s="17"/>
      <c r="Y426" s="21"/>
      <c r="Z426" s="21"/>
    </row>
    <row r="427" spans="1:26" ht="12.75" hidden="1">
      <c r="A427" s="27"/>
      <c r="B427" s="31" t="s">
        <v>147</v>
      </c>
      <c r="C427" s="34"/>
      <c r="D427" s="34"/>
      <c r="E427" s="34"/>
      <c r="F427" s="37"/>
      <c r="G427" s="38">
        <f>'Базовые концовки'!F87</f>
        <v>1310.81</v>
      </c>
      <c r="H427" s="38"/>
      <c r="I427" s="38"/>
      <c r="J427" s="34"/>
      <c r="K427" s="34"/>
      <c r="L427" s="38">
        <f>'Текущие концовки'!F87</f>
        <v>15205.34</v>
      </c>
      <c r="M427" s="38"/>
      <c r="N427" s="38"/>
      <c r="T427" s="21"/>
      <c r="U427" s="21"/>
      <c r="V427" s="21"/>
      <c r="X427" s="17"/>
      <c r="Y427" s="21"/>
      <c r="Z427" s="21"/>
    </row>
    <row r="428" spans="1:26" ht="12.75" hidden="1">
      <c r="A428" s="27"/>
      <c r="B428" s="31" t="s">
        <v>148</v>
      </c>
      <c r="C428" s="34"/>
      <c r="D428" s="34"/>
      <c r="E428" s="34"/>
      <c r="F428" s="37"/>
      <c r="G428" s="39" t="e">
        <f>'Базовые концовки'!J88</f>
        <v>#NAME?</v>
      </c>
      <c r="H428" s="38"/>
      <c r="I428" s="38"/>
      <c r="J428" s="34"/>
      <c r="K428" s="34"/>
      <c r="L428" s="39" t="e">
        <f>'Текущие концовки'!J88</f>
        <v>#NAME?</v>
      </c>
      <c r="M428" s="38"/>
      <c r="N428" s="38"/>
      <c r="T428" s="21"/>
      <c r="U428" s="21"/>
      <c r="V428" s="21"/>
      <c r="X428" s="17"/>
      <c r="Y428" s="21"/>
      <c r="Z428" s="21"/>
    </row>
    <row r="429" spans="1:26" ht="12.75" hidden="1">
      <c r="A429" s="27"/>
      <c r="B429" s="31" t="s">
        <v>149</v>
      </c>
      <c r="C429" s="34"/>
      <c r="D429" s="34"/>
      <c r="E429" s="34"/>
      <c r="F429" s="37"/>
      <c r="G429" s="39" t="e">
        <f>'Базовые концовки'!J89</f>
        <v>#NAME?</v>
      </c>
      <c r="H429" s="38"/>
      <c r="I429" s="38"/>
      <c r="J429" s="34"/>
      <c r="K429" s="34"/>
      <c r="L429" s="39" t="e">
        <f>'Текущие концовки'!J89</f>
        <v>#NAME?</v>
      </c>
      <c r="M429" s="38"/>
      <c r="N429" s="38"/>
      <c r="T429" s="21"/>
      <c r="U429" s="21"/>
      <c r="V429" s="21"/>
      <c r="X429" s="17"/>
      <c r="Y429" s="21"/>
      <c r="Z429" s="21"/>
    </row>
    <row r="430" spans="1:26" ht="12.75" hidden="1">
      <c r="A430" s="27"/>
      <c r="B430" s="31" t="s">
        <v>150</v>
      </c>
      <c r="C430" s="34"/>
      <c r="D430" s="34"/>
      <c r="E430" s="34"/>
      <c r="F430" s="37"/>
      <c r="G430" s="39" t="e">
        <f>'Базовые концовки'!J90</f>
        <v>#NAME?</v>
      </c>
      <c r="H430" s="38"/>
      <c r="I430" s="38"/>
      <c r="J430" s="34"/>
      <c r="K430" s="34"/>
      <c r="L430" s="39" t="e">
        <f>'Текущие концовки'!J90</f>
        <v>#NAME?</v>
      </c>
      <c r="M430" s="38"/>
      <c r="N430" s="38"/>
      <c r="T430" s="21"/>
      <c r="U430" s="21"/>
      <c r="V430" s="21"/>
      <c r="X430" s="17"/>
      <c r="Y430" s="21"/>
      <c r="Z430" s="21"/>
    </row>
    <row r="431" spans="1:14" ht="12.75">
      <c r="A431" s="27"/>
      <c r="B431" s="77" t="s">
        <v>151</v>
      </c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</row>
    <row r="432" spans="1:14" ht="12.75">
      <c r="A432" s="28" t="s">
        <v>152</v>
      </c>
      <c r="B432" s="63" t="s">
        <v>153</v>
      </c>
      <c r="C432" s="34">
        <v>0.45</v>
      </c>
      <c r="D432" s="35">
        <f>'Базовые цены за единицу'!B29</f>
        <v>149.71</v>
      </c>
      <c r="E432" s="35">
        <f>'Базовые цены за единицу'!C29</f>
        <v>108.28</v>
      </c>
      <c r="F432" s="35">
        <f>'Базовые цены за единицу'!D29</f>
        <v>41.43</v>
      </c>
      <c r="G432" s="35">
        <f>'Базовые цены с учетом расхода'!B29</f>
        <v>67.37</v>
      </c>
      <c r="H432" s="35">
        <f>'Базовые цены с учетом расхода'!C29</f>
        <v>48.73</v>
      </c>
      <c r="I432" s="35">
        <f>'Базовые цены с учетом расхода'!D29</f>
        <v>18.64</v>
      </c>
      <c r="J432" s="34">
        <v>11.6</v>
      </c>
      <c r="K432" s="35">
        <v>3.59</v>
      </c>
      <c r="L432" s="46">
        <f>'Текущие цены с учетом расхода'!B29</f>
        <v>632.15</v>
      </c>
      <c r="M432" s="46">
        <f>'Текущие цены с учетом расхода'!C29</f>
        <v>565.22</v>
      </c>
      <c r="N432" s="35">
        <f>'Текущие цены с учетом расхода'!D29</f>
        <v>66.93</v>
      </c>
    </row>
    <row r="433" spans="1:14" ht="28.5" customHeight="1">
      <c r="A433" s="27"/>
      <c r="B433" s="64"/>
      <c r="C433" s="34"/>
      <c r="D433" s="34"/>
      <c r="E433" s="35">
        <f>'Базовые цены за единицу'!F29</f>
        <v>0</v>
      </c>
      <c r="F433" s="35">
        <f>'Базовые цены за единицу'!E29</f>
        <v>0</v>
      </c>
      <c r="G433" s="34"/>
      <c r="H433" s="35">
        <f>'Базовые цены с учетом расхода'!F29</f>
        <v>0</v>
      </c>
      <c r="I433" s="35">
        <f>'Базовые цены с учетом расхода'!E29</f>
        <v>0</v>
      </c>
      <c r="J433" s="35">
        <v>1</v>
      </c>
      <c r="K433" s="35">
        <v>11.6</v>
      </c>
      <c r="L433" s="34"/>
      <c r="M433" s="35">
        <f>'Текущие цены с учетом расхода'!F29</f>
        <v>0</v>
      </c>
      <c r="N433" s="35">
        <f>'Текущие цены с учетом расхода'!E29</f>
        <v>0</v>
      </c>
    </row>
    <row r="434" spans="1:14" ht="12.75" hidden="1">
      <c r="A434" s="27"/>
      <c r="B434" s="29" t="s">
        <v>25</v>
      </c>
      <c r="C434" s="34"/>
      <c r="D434" s="34"/>
      <c r="E434" s="34"/>
      <c r="F434" s="34"/>
      <c r="G434" s="34">
        <v>18.64</v>
      </c>
      <c r="H434" s="34"/>
      <c r="I434" s="34"/>
      <c r="J434" s="34"/>
      <c r="K434" s="34"/>
      <c r="L434" s="34">
        <v>66.93</v>
      </c>
      <c r="M434" s="34"/>
      <c r="N434" s="34"/>
    </row>
    <row r="435" spans="1:14" ht="12.75" hidden="1">
      <c r="A435" s="27"/>
      <c r="B435" s="29" t="s">
        <v>26</v>
      </c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</row>
    <row r="436" spans="1:14" ht="12.75" hidden="1">
      <c r="A436" s="27"/>
      <c r="B436" s="29" t="s">
        <v>27</v>
      </c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</row>
    <row r="437" spans="1:14" ht="25.5" hidden="1">
      <c r="A437" s="27"/>
      <c r="B437" s="29" t="s">
        <v>28</v>
      </c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</row>
    <row r="438" spans="1:15" ht="25.5" hidden="1">
      <c r="A438" s="27"/>
      <c r="B438" s="29" t="s">
        <v>29</v>
      </c>
      <c r="C438" s="34"/>
      <c r="D438" s="36"/>
      <c r="E438" s="34"/>
      <c r="F438" s="34"/>
      <c r="G438" s="34"/>
      <c r="H438" s="34"/>
      <c r="I438" s="34"/>
      <c r="J438" s="34"/>
      <c r="K438" s="36"/>
      <c r="L438" s="34"/>
      <c r="M438" s="34"/>
      <c r="N438" s="34"/>
      <c r="O438" s="14" t="s">
        <v>30</v>
      </c>
    </row>
    <row r="439" spans="1:14" ht="12.75" hidden="1">
      <c r="A439" s="27"/>
      <c r="B439" s="29" t="s">
        <v>31</v>
      </c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</row>
    <row r="440" spans="1:14" ht="25.5" hidden="1">
      <c r="A440" s="27"/>
      <c r="B440" s="29" t="s">
        <v>32</v>
      </c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</row>
    <row r="441" spans="1:14" ht="12.75" hidden="1">
      <c r="A441" s="27"/>
      <c r="B441" s="29" t="s">
        <v>33</v>
      </c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</row>
    <row r="442" spans="1:16" ht="12.75" hidden="1">
      <c r="A442" s="27"/>
      <c r="B442" s="29" t="s">
        <v>34</v>
      </c>
      <c r="C442" s="34"/>
      <c r="D442" s="34">
        <v>99</v>
      </c>
      <c r="E442" s="34"/>
      <c r="F442" s="34"/>
      <c r="G442" s="35">
        <f>IF('Базовые цены с учетом расхода'!N29&gt;0,'Базовые цены с учетом расхода'!N29,IF('Базовые цены с учетом расхода'!N29&lt;0,'Базовые цены с учетом расхода'!N29,""))</f>
        <v>48.24</v>
      </c>
      <c r="H442" s="34"/>
      <c r="I442" s="34"/>
      <c r="J442" s="34"/>
      <c r="K442" s="34">
        <v>84</v>
      </c>
      <c r="L442" s="35">
        <f>IF('Текущие цены с учетом расхода'!N29&gt;0,'Текущие цены с учетом расхода'!N29,IF('Текущие цены с учетом расхода'!N29&lt;0,'Текущие цены с учетом расхода'!N29,""))</f>
        <v>474.78</v>
      </c>
      <c r="M442" s="34"/>
      <c r="N442" s="34"/>
      <c r="P442" s="19" t="s">
        <v>35</v>
      </c>
    </row>
    <row r="443" spans="1:16" ht="12.75" hidden="1">
      <c r="A443" s="27"/>
      <c r="B443" s="29" t="s">
        <v>36</v>
      </c>
      <c r="C443" s="34"/>
      <c r="D443" s="34">
        <v>99</v>
      </c>
      <c r="E443" s="34"/>
      <c r="F443" s="34"/>
      <c r="G443" s="35">
        <f>IF('Базовые цены с учетом расхода'!P29&gt;0,'Базовые цены с учетом расхода'!P29,IF('Базовые цены с учетом расхода'!P29&lt;0,'Базовые цены с учетом расхода'!P29,""))</f>
        <v>48.24</v>
      </c>
      <c r="H443" s="34"/>
      <c r="I443" s="34"/>
      <c r="J443" s="34"/>
      <c r="K443" s="34">
        <v>84</v>
      </c>
      <c r="L443" s="35">
        <f>IF('Текущие цены с учетом расхода'!P29&gt;0,'Текущие цены с учетом расхода'!P29,IF('Текущие цены с учетом расхода'!P29&lt;0,'Текущие цены с учетом расхода'!P29,""))</f>
        <v>474.79</v>
      </c>
      <c r="M443" s="34"/>
      <c r="N443" s="34"/>
      <c r="P443" s="19" t="s">
        <v>37</v>
      </c>
    </row>
    <row r="444" spans="1:16" ht="25.5" hidden="1">
      <c r="A444" s="27"/>
      <c r="B444" s="29" t="s">
        <v>38</v>
      </c>
      <c r="C444" s="34"/>
      <c r="D444" s="34"/>
      <c r="E444" s="34"/>
      <c r="F444" s="34"/>
      <c r="G444" s="35">
        <f>IF('Базовые цены с учетом расхода'!Q29&gt;0,'Базовые цены с учетом расхода'!Q29,IF('Базовые цены с учетом расхода'!Q29&lt;0,'Базовые цены с учетом расхода'!Q29,""))</f>
      </c>
      <c r="H444" s="34"/>
      <c r="I444" s="34"/>
      <c r="J444" s="34"/>
      <c r="K444" s="34"/>
      <c r="L444" s="35">
        <f>IF('Текущие цены с учетом расхода'!Q29&gt;0,'Текущие цены с учетом расхода'!Q29,IF('Текущие цены с учетом расхода'!Q29&lt;0,'Текущие цены с учетом расхода'!Q29,""))</f>
      </c>
      <c r="M444" s="34"/>
      <c r="N444" s="34"/>
      <c r="P444" s="19" t="s">
        <v>39</v>
      </c>
    </row>
    <row r="445" spans="1:16" ht="12.75" hidden="1">
      <c r="A445" s="27"/>
      <c r="B445" s="29" t="s">
        <v>40</v>
      </c>
      <c r="C445" s="34"/>
      <c r="D445" s="34">
        <v>60</v>
      </c>
      <c r="E445" s="34"/>
      <c r="F445" s="34"/>
      <c r="G445" s="35">
        <f>IF('Базовые цены с учетом расхода'!O29&gt;0,'Базовые цены с учетом расхода'!O29,IF('Базовые цены с учетом расхода'!O29&lt;0,'Базовые цены с учетом расхода'!O29,""))</f>
        <v>29.24</v>
      </c>
      <c r="H445" s="34"/>
      <c r="I445" s="34"/>
      <c r="J445" s="34"/>
      <c r="K445" s="34">
        <v>48</v>
      </c>
      <c r="L445" s="35">
        <f>IF('Текущие цены с учетом расхода'!O29&gt;0,'Текущие цены с учетом расхода'!O29,IF('Текущие цены с учетом расхода'!O29&lt;0,'Текущие цены с учетом расхода'!O29,""))</f>
        <v>271.31</v>
      </c>
      <c r="M445" s="34"/>
      <c r="N445" s="34"/>
      <c r="P445" s="19" t="s">
        <v>41</v>
      </c>
    </row>
    <row r="446" spans="1:16" ht="12.75" hidden="1">
      <c r="A446" s="27"/>
      <c r="B446" s="29" t="s">
        <v>42</v>
      </c>
      <c r="C446" s="34"/>
      <c r="D446" s="34">
        <v>60</v>
      </c>
      <c r="E446" s="34"/>
      <c r="F446" s="34"/>
      <c r="G446" s="35">
        <f>IF('Базовые цены с учетом расхода'!R29&gt;0,'Базовые цены с учетом расхода'!R29,IF('Базовые цены с учетом расхода'!R29&lt;0,'Базовые цены с учетом расхода'!R29,""))</f>
        <v>29.24</v>
      </c>
      <c r="H446" s="34"/>
      <c r="I446" s="34"/>
      <c r="J446" s="34"/>
      <c r="K446" s="34">
        <v>48</v>
      </c>
      <c r="L446" s="35">
        <f>IF('Текущие цены с учетом расхода'!R29&gt;0,'Текущие цены с учетом расхода'!R29,IF('Текущие цены с учетом расхода'!R29&lt;0,'Текущие цены с учетом расхода'!R29,""))</f>
        <v>271.31</v>
      </c>
      <c r="M446" s="34"/>
      <c r="N446" s="34"/>
      <c r="P446" s="19" t="s">
        <v>43</v>
      </c>
    </row>
    <row r="447" spans="1:16" ht="12.75" hidden="1">
      <c r="A447" s="27"/>
      <c r="B447" s="29" t="s">
        <v>44</v>
      </c>
      <c r="C447" s="34"/>
      <c r="D447" s="34"/>
      <c r="E447" s="34"/>
      <c r="F447" s="34"/>
      <c r="G447" s="35">
        <f>IF('Базовые цены с учетом расхода'!S29&gt;0,'Базовые цены с учетом расхода'!S29,IF('Базовые цены с учетом расхода'!S29&lt;0,'Базовые цены с учетом расхода'!S29,""))</f>
      </c>
      <c r="H447" s="34"/>
      <c r="I447" s="34"/>
      <c r="J447" s="34"/>
      <c r="K447" s="34"/>
      <c r="L447" s="35">
        <f>IF('Текущие цены с учетом расхода'!S29&gt;0,'Текущие цены с учетом расхода'!S29,IF('Текущие цены с учетом расхода'!S29&lt;0,'Текущие цены с учетом расхода'!S29,""))</f>
      </c>
      <c r="M447" s="34"/>
      <c r="N447" s="34"/>
      <c r="P447" s="19" t="s">
        <v>45</v>
      </c>
    </row>
    <row r="448" spans="1:14" ht="12.75">
      <c r="A448" s="27"/>
      <c r="B448" s="27"/>
      <c r="C448" s="34"/>
      <c r="D448" s="34"/>
      <c r="E448" s="34"/>
      <c r="F448" s="34"/>
      <c r="G448" s="34"/>
      <c r="H448" s="34"/>
      <c r="I448" s="34"/>
      <c r="J448" s="78" t="s">
        <v>19</v>
      </c>
      <c r="K448" s="78"/>
      <c r="L448" s="78"/>
      <c r="M448" s="78"/>
      <c r="N448" s="78"/>
    </row>
    <row r="449" spans="1:14" ht="12.75">
      <c r="A449" s="27"/>
      <c r="B449" s="27"/>
      <c r="C449" s="34"/>
      <c r="D449" s="34"/>
      <c r="E449" s="34"/>
      <c r="F449" s="34"/>
      <c r="G449" s="34"/>
      <c r="H449" s="34"/>
      <c r="I449" s="34"/>
      <c r="J449" s="79" t="s">
        <v>154</v>
      </c>
      <c r="K449" s="79"/>
      <c r="L449" s="79"/>
      <c r="M449" s="79"/>
      <c r="N449" s="79"/>
    </row>
    <row r="450" spans="1:14" ht="12.75">
      <c r="A450" s="28" t="s">
        <v>155</v>
      </c>
      <c r="B450" s="63" t="s">
        <v>156</v>
      </c>
      <c r="C450" s="34">
        <v>0.45</v>
      </c>
      <c r="D450" s="35">
        <f>'Базовые цены за единицу'!B30</f>
        <v>7104.96</v>
      </c>
      <c r="E450" s="35">
        <f>'Базовые цены за единицу'!C30</f>
        <v>149.95</v>
      </c>
      <c r="F450" s="35">
        <f>'Базовые цены за единицу'!D30</f>
        <v>53.33</v>
      </c>
      <c r="G450" s="35">
        <f>'Базовые цены с учетом расхода'!B30</f>
        <v>3197.24</v>
      </c>
      <c r="H450" s="35">
        <f>'Базовые цены с учетом расхода'!C30</f>
        <v>67.48</v>
      </c>
      <c r="I450" s="35">
        <f>'Базовые цены с учетом расхода'!D30</f>
        <v>24</v>
      </c>
      <c r="J450" s="34">
        <v>11.6</v>
      </c>
      <c r="K450" s="35">
        <v>3.99</v>
      </c>
      <c r="L450" s="46">
        <f>'Текущие цены с учетом расхода'!B30</f>
        <v>15258.13</v>
      </c>
      <c r="M450" s="46">
        <f>'Текущие цены с учетом расхода'!C30</f>
        <v>782.73</v>
      </c>
      <c r="N450" s="35">
        <f>'Текущие цены с учетом расхода'!D30</f>
        <v>95.75</v>
      </c>
    </row>
    <row r="451" spans="1:14" ht="30" customHeight="1">
      <c r="A451" s="27"/>
      <c r="B451" s="64"/>
      <c r="C451" s="34"/>
      <c r="D451" s="34"/>
      <c r="E451" s="35">
        <f>'Базовые цены за единицу'!F30</f>
        <v>6901.68</v>
      </c>
      <c r="F451" s="35">
        <f>'Базовые цены за единицу'!E30</f>
        <v>3.26</v>
      </c>
      <c r="G451" s="34"/>
      <c r="H451" s="35">
        <f>'Базовые цены с учетом расхода'!F30</f>
        <v>3105.76</v>
      </c>
      <c r="I451" s="35">
        <f>'Базовые цены с учетом расхода'!E30</f>
        <v>1.47</v>
      </c>
      <c r="J451" s="35">
        <v>4.63</v>
      </c>
      <c r="K451" s="35">
        <v>11.6</v>
      </c>
      <c r="L451" s="34"/>
      <c r="M451" s="46">
        <f>'Текущие цены с учетом расхода'!F30</f>
        <v>14379.65</v>
      </c>
      <c r="N451" s="35">
        <f>'Текущие цены с учетом расхода'!E30</f>
        <v>17.03</v>
      </c>
    </row>
    <row r="452" spans="1:14" ht="12.75" hidden="1">
      <c r="A452" s="27"/>
      <c r="B452" s="29" t="s">
        <v>24</v>
      </c>
      <c r="C452" s="34"/>
      <c r="D452" s="34"/>
      <c r="E452" s="34"/>
      <c r="F452" s="34"/>
      <c r="G452" s="34">
        <v>58.68</v>
      </c>
      <c r="H452" s="34"/>
      <c r="I452" s="34"/>
      <c r="J452" s="34"/>
      <c r="K452" s="34"/>
      <c r="L452" s="34">
        <v>680.64</v>
      </c>
      <c r="M452" s="34"/>
      <c r="N452" s="34"/>
    </row>
    <row r="453" spans="1:14" ht="12.75" hidden="1">
      <c r="A453" s="27"/>
      <c r="B453" s="29" t="s">
        <v>25</v>
      </c>
      <c r="C453" s="34"/>
      <c r="D453" s="34"/>
      <c r="E453" s="34"/>
      <c r="F453" s="34"/>
      <c r="G453" s="34">
        <v>19.2</v>
      </c>
      <c r="H453" s="34"/>
      <c r="I453" s="34"/>
      <c r="J453" s="34"/>
      <c r="K453" s="34"/>
      <c r="L453" s="34">
        <v>76.6</v>
      </c>
      <c r="M453" s="34"/>
      <c r="N453" s="34"/>
    </row>
    <row r="454" spans="1:14" ht="12.75" hidden="1">
      <c r="A454" s="27"/>
      <c r="B454" s="29" t="s">
        <v>26</v>
      </c>
      <c r="C454" s="34"/>
      <c r="D454" s="34"/>
      <c r="E454" s="34"/>
      <c r="F454" s="34"/>
      <c r="G454" s="34">
        <v>1.17</v>
      </c>
      <c r="H454" s="34"/>
      <c r="I454" s="34"/>
      <c r="J454" s="34"/>
      <c r="K454" s="34"/>
      <c r="L454" s="34">
        <v>13.62</v>
      </c>
      <c r="M454" s="34"/>
      <c r="N454" s="34"/>
    </row>
    <row r="455" spans="1:14" ht="12.75" hidden="1">
      <c r="A455" s="27"/>
      <c r="B455" s="29" t="s">
        <v>27</v>
      </c>
      <c r="C455" s="34"/>
      <c r="D455" s="34"/>
      <c r="E455" s="34"/>
      <c r="F455" s="34"/>
      <c r="G455" s="34">
        <v>3105.76</v>
      </c>
      <c r="H455" s="34"/>
      <c r="I455" s="34"/>
      <c r="J455" s="34"/>
      <c r="K455" s="34"/>
      <c r="L455" s="34">
        <v>14379.65</v>
      </c>
      <c r="M455" s="34"/>
      <c r="N455" s="34"/>
    </row>
    <row r="456" spans="1:14" ht="25.5" hidden="1">
      <c r="A456" s="27"/>
      <c r="B456" s="29" t="s">
        <v>28</v>
      </c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</row>
    <row r="457" spans="1:15" ht="25.5" hidden="1">
      <c r="A457" s="27"/>
      <c r="B457" s="29" t="s">
        <v>29</v>
      </c>
      <c r="C457" s="34"/>
      <c r="D457" s="36"/>
      <c r="E457" s="34"/>
      <c r="F457" s="34"/>
      <c r="G457" s="34"/>
      <c r="H457" s="34"/>
      <c r="I457" s="34"/>
      <c r="J457" s="34"/>
      <c r="K457" s="36"/>
      <c r="L457" s="34"/>
      <c r="M457" s="34"/>
      <c r="N457" s="34"/>
      <c r="O457" s="14" t="s">
        <v>30</v>
      </c>
    </row>
    <row r="458" spans="1:14" ht="12.75" hidden="1">
      <c r="A458" s="27"/>
      <c r="B458" s="29" t="s">
        <v>31</v>
      </c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</row>
    <row r="459" spans="1:14" ht="25.5" hidden="1">
      <c r="A459" s="27"/>
      <c r="B459" s="29" t="s">
        <v>32</v>
      </c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</row>
    <row r="460" spans="1:14" ht="12.75" hidden="1">
      <c r="A460" s="27"/>
      <c r="B460" s="29" t="s">
        <v>33</v>
      </c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</row>
    <row r="461" spans="1:16" ht="12.75" hidden="1">
      <c r="A461" s="27"/>
      <c r="B461" s="29" t="s">
        <v>34</v>
      </c>
      <c r="C461" s="34"/>
      <c r="D461" s="34">
        <v>108</v>
      </c>
      <c r="E461" s="34"/>
      <c r="F461" s="34"/>
      <c r="G461" s="35">
        <f>IF('Базовые цены с учетом расхода'!N30&gt;0,'Базовые цены с учетом расхода'!N30,IF('Базовые цены с учетом расхода'!N30&lt;0,'Базовые цены с учетом расхода'!N30,""))</f>
        <v>74.47</v>
      </c>
      <c r="H461" s="34"/>
      <c r="I461" s="34"/>
      <c r="J461" s="34"/>
      <c r="K461" s="34">
        <v>92</v>
      </c>
      <c r="L461" s="35">
        <f>IF('Текущие цены с учетом расхода'!N30&gt;0,'Текущие цены с учетом расхода'!N30,IF('Текущие цены с учетом расхода'!N30&lt;0,'Текущие цены с учетом расхода'!N30,""))</f>
        <v>735.78</v>
      </c>
      <c r="M461" s="34"/>
      <c r="N461" s="34"/>
      <c r="P461" s="19" t="s">
        <v>35</v>
      </c>
    </row>
    <row r="462" spans="1:16" ht="12.75" hidden="1">
      <c r="A462" s="27"/>
      <c r="B462" s="29" t="s">
        <v>36</v>
      </c>
      <c r="C462" s="34"/>
      <c r="D462" s="34">
        <v>108</v>
      </c>
      <c r="E462" s="34"/>
      <c r="F462" s="34"/>
      <c r="G462" s="35">
        <f>IF('Базовые цены с учетом расхода'!P30&gt;0,'Базовые цены с учетом расхода'!P30,IF('Базовые цены с учетом расхода'!P30&lt;0,'Базовые цены с учетом расхода'!P30,""))</f>
        <v>72.88</v>
      </c>
      <c r="H462" s="34"/>
      <c r="I462" s="34"/>
      <c r="J462" s="34"/>
      <c r="K462" s="34">
        <v>92</v>
      </c>
      <c r="L462" s="35">
        <f>IF('Текущие цены с учетом расхода'!P30&gt;0,'Текущие цены с учетом расхода'!P30,IF('Текущие цены с учетом расхода'!P30&lt;0,'Текущие цены с учетом расхода'!P30,""))</f>
        <v>720.11</v>
      </c>
      <c r="M462" s="34"/>
      <c r="N462" s="34"/>
      <c r="P462" s="19" t="s">
        <v>37</v>
      </c>
    </row>
    <row r="463" spans="1:16" ht="25.5" hidden="1">
      <c r="A463" s="27"/>
      <c r="B463" s="29" t="s">
        <v>38</v>
      </c>
      <c r="C463" s="34"/>
      <c r="D463" s="34">
        <v>108</v>
      </c>
      <c r="E463" s="34"/>
      <c r="F463" s="34"/>
      <c r="G463" s="35">
        <f>IF('Базовые цены с учетом расхода'!Q30&gt;0,'Базовые цены с учетом расхода'!Q30,IF('Базовые цены с учетом расхода'!Q30&lt;0,'Базовые цены с учетом расхода'!Q30,""))</f>
        <v>1.58</v>
      </c>
      <c r="H463" s="34"/>
      <c r="I463" s="34"/>
      <c r="J463" s="34"/>
      <c r="K463" s="34">
        <v>92</v>
      </c>
      <c r="L463" s="35">
        <f>IF('Текущие цены с учетом расхода'!Q30&gt;0,'Текущие цены с учетом расхода'!Q30,IF('Текущие цены с учетом расхода'!Q30&lt;0,'Текущие цены с учетом расхода'!Q30,""))</f>
        <v>15.67</v>
      </c>
      <c r="M463" s="34"/>
      <c r="N463" s="34"/>
      <c r="P463" s="19" t="s">
        <v>39</v>
      </c>
    </row>
    <row r="464" spans="1:16" ht="12.75" hidden="1">
      <c r="A464" s="27"/>
      <c r="B464" s="29" t="s">
        <v>40</v>
      </c>
      <c r="C464" s="34"/>
      <c r="D464" s="34">
        <v>55</v>
      </c>
      <c r="E464" s="34"/>
      <c r="F464" s="34"/>
      <c r="G464" s="35">
        <f>IF('Базовые цены с учетом расхода'!O30&gt;0,'Базовые цены с учетом расхода'!O30,IF('Базовые цены с учетом расхода'!O30&lt;0,'Базовые цены с учетом расхода'!O30,""))</f>
        <v>37.92</v>
      </c>
      <c r="H464" s="34"/>
      <c r="I464" s="34"/>
      <c r="J464" s="34"/>
      <c r="K464" s="34">
        <v>44</v>
      </c>
      <c r="L464" s="35">
        <f>IF('Текущие цены с учетом расхода'!O30&gt;0,'Текущие цены с учетом расхода'!O30,IF('Текущие цены с учетом расхода'!O30&lt;0,'Текущие цены с учетом расхода'!O30,""))</f>
        <v>351.89</v>
      </c>
      <c r="M464" s="34"/>
      <c r="N464" s="34"/>
      <c r="P464" s="19" t="s">
        <v>41</v>
      </c>
    </row>
    <row r="465" spans="1:16" ht="12.75" hidden="1">
      <c r="A465" s="27"/>
      <c r="B465" s="29" t="s">
        <v>42</v>
      </c>
      <c r="C465" s="34"/>
      <c r="D465" s="34">
        <v>55</v>
      </c>
      <c r="E465" s="34"/>
      <c r="F465" s="34"/>
      <c r="G465" s="35">
        <f>IF('Базовые цены с учетом расхода'!R30&gt;0,'Базовые цены с учетом расхода'!R30,IF('Базовые цены с учетом расхода'!R30&lt;0,'Базовые цены с учетом расхода'!R30,""))</f>
        <v>37.11</v>
      </c>
      <c r="H465" s="34"/>
      <c r="I465" s="34"/>
      <c r="J465" s="34"/>
      <c r="K465" s="34">
        <v>44</v>
      </c>
      <c r="L465" s="35">
        <f>IF('Текущие цены с учетом расхода'!R30&gt;0,'Текущие цены с учетом расхода'!R30,IF('Текущие цены с учетом расхода'!R30&lt;0,'Текущие цены с учетом расхода'!R30,""))</f>
        <v>344.4</v>
      </c>
      <c r="M465" s="34"/>
      <c r="N465" s="34"/>
      <c r="P465" s="19" t="s">
        <v>43</v>
      </c>
    </row>
    <row r="466" spans="1:16" ht="12.75" hidden="1">
      <c r="A466" s="27"/>
      <c r="B466" s="29" t="s">
        <v>44</v>
      </c>
      <c r="C466" s="34"/>
      <c r="D466" s="34">
        <v>55</v>
      </c>
      <c r="E466" s="34"/>
      <c r="F466" s="34"/>
      <c r="G466" s="35">
        <f>IF('Базовые цены с учетом расхода'!S30&gt;0,'Базовые цены с учетом расхода'!S30,IF('Базовые цены с учетом расхода'!S30&lt;0,'Базовые цены с учетом расхода'!S30,""))</f>
        <v>0.81</v>
      </c>
      <c r="H466" s="34"/>
      <c r="I466" s="34"/>
      <c r="J466" s="34"/>
      <c r="K466" s="34">
        <v>44</v>
      </c>
      <c r="L466" s="35">
        <f>IF('Текущие цены с учетом расхода'!S30&gt;0,'Текущие цены с учетом расхода'!S30,IF('Текущие цены с учетом расхода'!S30&lt;0,'Текущие цены с учетом расхода'!S30,""))</f>
        <v>7.49</v>
      </c>
      <c r="M466" s="34"/>
      <c r="N466" s="34"/>
      <c r="P466" s="19" t="s">
        <v>45</v>
      </c>
    </row>
    <row r="467" spans="1:14" ht="12.75">
      <c r="A467" s="27"/>
      <c r="B467" s="65" t="s">
        <v>63</v>
      </c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</row>
    <row r="468" spans="1:26" ht="12.75">
      <c r="A468" s="27"/>
      <c r="B468" s="31" t="s">
        <v>157</v>
      </c>
      <c r="C468" s="34"/>
      <c r="D468" s="34"/>
      <c r="E468" s="34"/>
      <c r="F468" s="37"/>
      <c r="G468" s="57">
        <f>'Базовые концовки'!F95</f>
        <v>3264.61</v>
      </c>
      <c r="H468" s="57">
        <f>'Базовые концовки'!G95</f>
        <v>116.21</v>
      </c>
      <c r="I468" s="44">
        <f>'Базовые концовки'!H95</f>
        <v>42.64</v>
      </c>
      <c r="J468" s="34"/>
      <c r="K468" s="34"/>
      <c r="L468" s="57">
        <f>'Текущие концовки'!F95</f>
        <v>15890.28</v>
      </c>
      <c r="M468" s="57">
        <f>'Текущие концовки'!G95</f>
        <v>1347.95</v>
      </c>
      <c r="N468" s="38">
        <f>'Текущие концовки'!H95</f>
        <v>162.68</v>
      </c>
      <c r="T468" s="80">
        <f>'Текущие концовки'!G95</f>
        <v>1347.95</v>
      </c>
      <c r="U468" s="80">
        <f>'Текущие концовки'!H95</f>
        <v>162.68</v>
      </c>
      <c r="V468" s="80">
        <f>'Текущие концовки'!I95</f>
        <v>17.03</v>
      </c>
      <c r="X468" s="81" t="e">
        <f>'Текущие концовки'!K95</f>
        <v>#NAME?</v>
      </c>
      <c r="Y468" s="80">
        <f>'Текущие концовки'!L95</f>
        <v>14379.65</v>
      </c>
      <c r="Z468" s="80">
        <f>'Текущие концовки'!M95</f>
        <v>0</v>
      </c>
    </row>
    <row r="469" spans="1:26" ht="12.75">
      <c r="A469" s="27"/>
      <c r="B469" s="27"/>
      <c r="C469" s="34"/>
      <c r="D469" s="34"/>
      <c r="E469" s="34"/>
      <c r="F469" s="34"/>
      <c r="G469" s="57"/>
      <c r="H469" s="57"/>
      <c r="I469" s="44">
        <f>'Базовые концовки'!I95</f>
        <v>1.47</v>
      </c>
      <c r="J469" s="34"/>
      <c r="K469" s="34"/>
      <c r="L469" s="57"/>
      <c r="M469" s="57"/>
      <c r="N469" s="38">
        <f>'Текущие концовки'!I95</f>
        <v>17.03</v>
      </c>
      <c r="T469" s="80"/>
      <c r="U469" s="80"/>
      <c r="V469" s="80"/>
      <c r="X469" s="81"/>
      <c r="Y469" s="80"/>
      <c r="Z469" s="80"/>
    </row>
    <row r="470" spans="1:26" ht="12.75" hidden="1">
      <c r="A470" s="27"/>
      <c r="B470" s="31" t="s">
        <v>97</v>
      </c>
      <c r="C470" s="34"/>
      <c r="D470" s="34"/>
      <c r="E470" s="37"/>
      <c r="F470" s="34"/>
      <c r="G470" s="44">
        <f>'Базовые концовки'!F96</f>
        <v>0</v>
      </c>
      <c r="H470" s="44">
        <f>'Базовые концовки'!G96</f>
        <v>0</v>
      </c>
      <c r="I470" s="44">
        <f>'Базовые концовки'!H96</f>
        <v>0</v>
      </c>
      <c r="J470" s="34"/>
      <c r="K470" s="34"/>
      <c r="L470" s="44">
        <f>'Текущие концовки'!F96</f>
        <v>0</v>
      </c>
      <c r="M470" s="44">
        <f>'Текущие концовки'!G96</f>
        <v>0</v>
      </c>
      <c r="N470" s="38">
        <f>'Текущие концовки'!H96</f>
        <v>0</v>
      </c>
      <c r="T470" s="21">
        <f>'Текущие концовки'!G96</f>
        <v>0</v>
      </c>
      <c r="U470" s="21">
        <f>'Текущие концовки'!H96</f>
        <v>0</v>
      </c>
      <c r="V470" s="21">
        <f>'Текущие концовки'!I96</f>
        <v>0</v>
      </c>
      <c r="X470" s="17">
        <f>'Текущие концовки'!K96</f>
        <v>0</v>
      </c>
      <c r="Y470" s="21">
        <f>'Текущие концовки'!L96</f>
        <v>0</v>
      </c>
      <c r="Z470" s="21">
        <f>'Текущие концовки'!M96</f>
        <v>0</v>
      </c>
    </row>
    <row r="471" spans="1:26" ht="12.75" hidden="1">
      <c r="A471" s="27"/>
      <c r="B471" s="31" t="s">
        <v>98</v>
      </c>
      <c r="C471" s="34"/>
      <c r="D471" s="34"/>
      <c r="E471" s="37"/>
      <c r="F471" s="34"/>
      <c r="G471" s="44" t="e">
        <f>'Базовые концовки'!F97</f>
        <v>#NAME?</v>
      </c>
      <c r="H471" s="44"/>
      <c r="I471" s="44"/>
      <c r="J471" s="34"/>
      <c r="K471" s="34"/>
      <c r="L471" s="44" t="e">
        <f>'Текущие концовки'!F97</f>
        <v>#NAME?</v>
      </c>
      <c r="M471" s="44"/>
      <c r="N471" s="38"/>
      <c r="T471" s="21"/>
      <c r="U471" s="21"/>
      <c r="V471" s="21"/>
      <c r="X471" s="17"/>
      <c r="Y471" s="21"/>
      <c r="Z471" s="21"/>
    </row>
    <row r="472" spans="1:26" ht="12.75" hidden="1">
      <c r="A472" s="27"/>
      <c r="B472" s="31" t="s">
        <v>99</v>
      </c>
      <c r="C472" s="34"/>
      <c r="D472" s="34"/>
      <c r="E472" s="37"/>
      <c r="F472" s="34"/>
      <c r="G472" s="44" t="e">
        <f>'Базовые концовки'!F98</f>
        <v>#NAME?</v>
      </c>
      <c r="H472" s="44"/>
      <c r="I472" s="44"/>
      <c r="J472" s="34"/>
      <c r="K472" s="34"/>
      <c r="L472" s="44" t="e">
        <f>'Текущие концовки'!F98</f>
        <v>#NAME?</v>
      </c>
      <c r="M472" s="44"/>
      <c r="N472" s="38"/>
      <c r="T472" s="21"/>
      <c r="U472" s="21"/>
      <c r="V472" s="21"/>
      <c r="X472" s="17"/>
      <c r="Y472" s="21"/>
      <c r="Z472" s="21"/>
    </row>
    <row r="473" spans="1:26" ht="12.75" hidden="1">
      <c r="A473" s="27"/>
      <c r="B473" s="31" t="s">
        <v>100</v>
      </c>
      <c r="C473" s="34"/>
      <c r="D473" s="34"/>
      <c r="E473" s="37"/>
      <c r="F473" s="34"/>
      <c r="G473" s="44" t="e">
        <f>'Базовые концовки'!F99</f>
        <v>#NAME?</v>
      </c>
      <c r="H473" s="44"/>
      <c r="I473" s="44"/>
      <c r="J473" s="34"/>
      <c r="K473" s="34"/>
      <c r="L473" s="44" t="e">
        <f>'Текущие концовки'!F99</f>
        <v>#NAME?</v>
      </c>
      <c r="M473" s="44"/>
      <c r="N473" s="38"/>
      <c r="T473" s="21"/>
      <c r="U473" s="21"/>
      <c r="V473" s="21"/>
      <c r="X473" s="17"/>
      <c r="Y473" s="21"/>
      <c r="Z473" s="21"/>
    </row>
    <row r="474" spans="1:26" ht="12.75" hidden="1">
      <c r="A474" s="27"/>
      <c r="B474" s="31" t="s">
        <v>101</v>
      </c>
      <c r="C474" s="34"/>
      <c r="D474" s="34"/>
      <c r="E474" s="37"/>
      <c r="F474" s="34"/>
      <c r="G474" s="44" t="e">
        <f>'Базовые концовки'!F100</f>
        <v>#NAME?</v>
      </c>
      <c r="H474" s="44"/>
      <c r="I474" s="44"/>
      <c r="J474" s="34"/>
      <c r="K474" s="34"/>
      <c r="L474" s="44" t="e">
        <f>'Текущие концовки'!F100</f>
        <v>#NAME?</v>
      </c>
      <c r="M474" s="44"/>
      <c r="N474" s="38"/>
      <c r="T474" s="21"/>
      <c r="U474" s="21"/>
      <c r="V474" s="21"/>
      <c r="X474" s="17"/>
      <c r="Y474" s="21"/>
      <c r="Z474" s="21"/>
    </row>
    <row r="475" spans="1:26" ht="12.75" hidden="1">
      <c r="A475" s="27"/>
      <c r="B475" s="31" t="s">
        <v>102</v>
      </c>
      <c r="C475" s="34"/>
      <c r="D475" s="34"/>
      <c r="E475" s="37"/>
      <c r="F475" s="34"/>
      <c r="G475" s="44" t="e">
        <f>'Базовые концовки'!F101</f>
        <v>#NAME?</v>
      </c>
      <c r="H475" s="44"/>
      <c r="I475" s="44"/>
      <c r="J475" s="34"/>
      <c r="K475" s="34"/>
      <c r="L475" s="44" t="e">
        <f>'Текущие концовки'!F101</f>
        <v>#NAME?</v>
      </c>
      <c r="M475" s="44"/>
      <c r="N475" s="38"/>
      <c r="T475" s="21"/>
      <c r="U475" s="21"/>
      <c r="V475" s="21"/>
      <c r="X475" s="17"/>
      <c r="Y475" s="21"/>
      <c r="Z475" s="21"/>
    </row>
    <row r="476" spans="1:26" ht="25.5" hidden="1">
      <c r="A476" s="27"/>
      <c r="B476" s="31" t="s">
        <v>103</v>
      </c>
      <c r="C476" s="34"/>
      <c r="D476" s="34"/>
      <c r="E476" s="37"/>
      <c r="F476" s="34"/>
      <c r="G476" s="44" t="e">
        <f>'Базовые концовки'!F102</f>
        <v>#NAME?</v>
      </c>
      <c r="H476" s="44"/>
      <c r="I476" s="44"/>
      <c r="J476" s="34"/>
      <c r="K476" s="34"/>
      <c r="L476" s="44" t="e">
        <f>'Текущие концовки'!F102</f>
        <v>#NAME?</v>
      </c>
      <c r="M476" s="44"/>
      <c r="N476" s="38"/>
      <c r="T476" s="21"/>
      <c r="U476" s="21"/>
      <c r="V476" s="21"/>
      <c r="X476" s="17"/>
      <c r="Y476" s="21"/>
      <c r="Z476" s="21"/>
    </row>
    <row r="477" spans="1:26" ht="12.75" hidden="1">
      <c r="A477" s="27"/>
      <c r="B477" s="31" t="s">
        <v>104</v>
      </c>
      <c r="C477" s="34"/>
      <c r="D477" s="34"/>
      <c r="E477" s="37"/>
      <c r="F477" s="34"/>
      <c r="G477" s="44" t="e">
        <f>'Базовые концовки'!F103</f>
        <v>#NAME?</v>
      </c>
      <c r="H477" s="44"/>
      <c r="I477" s="44"/>
      <c r="J477" s="34"/>
      <c r="K477" s="34"/>
      <c r="L477" s="44" t="e">
        <f>'Текущие концовки'!F103</f>
        <v>#NAME?</v>
      </c>
      <c r="M477" s="44"/>
      <c r="N477" s="38"/>
      <c r="T477" s="21"/>
      <c r="U477" s="21"/>
      <c r="V477" s="21"/>
      <c r="X477" s="17"/>
      <c r="Y477" s="21"/>
      <c r="Z477" s="21"/>
    </row>
    <row r="478" spans="1:26" ht="12.75" hidden="1">
      <c r="A478" s="27"/>
      <c r="B478" s="31" t="s">
        <v>105</v>
      </c>
      <c r="C478" s="34"/>
      <c r="D478" s="34"/>
      <c r="E478" s="37"/>
      <c r="F478" s="34"/>
      <c r="G478" s="44" t="e">
        <f>'Базовые концовки'!F104</f>
        <v>#NAME?</v>
      </c>
      <c r="H478" s="44"/>
      <c r="I478" s="44"/>
      <c r="J478" s="34"/>
      <c r="K478" s="34"/>
      <c r="L478" s="44" t="e">
        <f>'Текущие концовки'!F104</f>
        <v>#NAME?</v>
      </c>
      <c r="M478" s="44"/>
      <c r="N478" s="38"/>
      <c r="T478" s="21"/>
      <c r="U478" s="21"/>
      <c r="V478" s="21"/>
      <c r="X478" s="17"/>
      <c r="Y478" s="21"/>
      <c r="Z478" s="21"/>
    </row>
    <row r="479" spans="1:26" ht="12.75" hidden="1">
      <c r="A479" s="27"/>
      <c r="B479" s="31" t="s">
        <v>106</v>
      </c>
      <c r="C479" s="34"/>
      <c r="D479" s="34"/>
      <c r="E479" s="37"/>
      <c r="F479" s="34"/>
      <c r="G479" s="44" t="e">
        <f>'Базовые концовки'!F105</f>
        <v>#NAME?</v>
      </c>
      <c r="H479" s="44"/>
      <c r="I479" s="44"/>
      <c r="J479" s="34"/>
      <c r="K479" s="34"/>
      <c r="L479" s="44" t="e">
        <f>'Текущие концовки'!F105</f>
        <v>#NAME?</v>
      </c>
      <c r="M479" s="44"/>
      <c r="N479" s="38"/>
      <c r="T479" s="21"/>
      <c r="U479" s="21"/>
      <c r="V479" s="21"/>
      <c r="X479" s="17"/>
      <c r="Y479" s="21"/>
      <c r="Z479" s="21"/>
    </row>
    <row r="480" spans="1:26" ht="12.75" hidden="1">
      <c r="A480" s="27"/>
      <c r="B480" s="31" t="s">
        <v>107</v>
      </c>
      <c r="C480" s="34"/>
      <c r="D480" s="34"/>
      <c r="E480" s="37"/>
      <c r="F480" s="34"/>
      <c r="G480" s="44">
        <f>'Базовые концовки'!F106</f>
        <v>0</v>
      </c>
      <c r="H480" s="44">
        <f>'Базовые концовки'!G106</f>
        <v>0</v>
      </c>
      <c r="I480" s="44">
        <f>'Базовые концовки'!H106</f>
        <v>0</v>
      </c>
      <c r="J480" s="34"/>
      <c r="K480" s="34"/>
      <c r="L480" s="44">
        <f>'Текущие концовки'!F106</f>
        <v>0</v>
      </c>
      <c r="M480" s="44">
        <f>'Текущие концовки'!G106</f>
        <v>0</v>
      </c>
      <c r="N480" s="38">
        <f>'Текущие концовки'!H106</f>
        <v>0</v>
      </c>
      <c r="T480" s="21">
        <f>'Текущие концовки'!G106</f>
        <v>0</v>
      </c>
      <c r="U480" s="21">
        <f>'Текущие концовки'!H106</f>
        <v>0</v>
      </c>
      <c r="V480" s="21">
        <f>'Текущие концовки'!I106</f>
        <v>0</v>
      </c>
      <c r="X480" s="17">
        <f>'Текущие концовки'!K106</f>
        <v>0</v>
      </c>
      <c r="Y480" s="21">
        <f>'Текущие концовки'!L106</f>
        <v>0</v>
      </c>
      <c r="Z480" s="21">
        <f>'Текущие концовки'!M106</f>
        <v>0</v>
      </c>
    </row>
    <row r="481" spans="1:26" ht="12.75" hidden="1">
      <c r="A481" s="27"/>
      <c r="B481" s="31" t="s">
        <v>108</v>
      </c>
      <c r="C481" s="34"/>
      <c r="D481" s="34"/>
      <c r="E481" s="37"/>
      <c r="F481" s="34"/>
      <c r="G481" s="44"/>
      <c r="H481" s="44"/>
      <c r="I481" s="44"/>
      <c r="J481" s="34"/>
      <c r="K481" s="34"/>
      <c r="L481" s="44"/>
      <c r="M481" s="44"/>
      <c r="N481" s="38"/>
      <c r="T481" s="21"/>
      <c r="U481" s="21"/>
      <c r="V481" s="21"/>
      <c r="X481" s="17"/>
      <c r="Y481" s="21"/>
      <c r="Z481" s="21"/>
    </row>
    <row r="482" spans="1:26" ht="12.75" hidden="1">
      <c r="A482" s="27"/>
      <c r="B482" s="31" t="s">
        <v>109</v>
      </c>
      <c r="C482" s="34"/>
      <c r="D482" s="34"/>
      <c r="E482" s="37"/>
      <c r="F482" s="34"/>
      <c r="G482" s="44">
        <f>'Базовые концовки'!G108</f>
        <v>0</v>
      </c>
      <c r="H482" s="44">
        <f>'Базовые концовки'!G108</f>
        <v>0</v>
      </c>
      <c r="I482" s="44"/>
      <c r="J482" s="34"/>
      <c r="K482" s="34"/>
      <c r="L482" s="44">
        <f>'Текущие концовки'!G108</f>
        <v>0</v>
      </c>
      <c r="M482" s="44">
        <f>'Текущие концовки'!G108</f>
        <v>0</v>
      </c>
      <c r="N482" s="38"/>
      <c r="T482" s="21">
        <f>'Текущие концовки'!G108</f>
        <v>0</v>
      </c>
      <c r="U482" s="21"/>
      <c r="V482" s="21"/>
      <c r="X482" s="17"/>
      <c r="Y482" s="21"/>
      <c r="Z482" s="21"/>
    </row>
    <row r="483" spans="1:26" ht="12.75" hidden="1">
      <c r="A483" s="27"/>
      <c r="B483" s="31" t="s">
        <v>110</v>
      </c>
      <c r="C483" s="34"/>
      <c r="D483" s="34"/>
      <c r="E483" s="37"/>
      <c r="F483" s="34"/>
      <c r="G483" s="44">
        <f>'Базовые концовки'!F109</f>
        <v>0</v>
      </c>
      <c r="H483" s="44"/>
      <c r="I483" s="44"/>
      <c r="J483" s="34"/>
      <c r="K483" s="34"/>
      <c r="L483" s="44">
        <f>'Текущие концовки'!F109</f>
        <v>0</v>
      </c>
      <c r="M483" s="44"/>
      <c r="N483" s="38"/>
      <c r="T483" s="21"/>
      <c r="U483" s="21"/>
      <c r="V483" s="21"/>
      <c r="X483" s="17"/>
      <c r="Y483" s="21"/>
      <c r="Z483" s="21"/>
    </row>
    <row r="484" spans="1:26" ht="25.5" hidden="1">
      <c r="A484" s="27"/>
      <c r="B484" s="31" t="s">
        <v>111</v>
      </c>
      <c r="C484" s="34"/>
      <c r="D484" s="34"/>
      <c r="E484" s="37"/>
      <c r="F484" s="34"/>
      <c r="G484" s="44" t="e">
        <f>'Базовые концовки'!F110</f>
        <v>#NAME?</v>
      </c>
      <c r="H484" s="44"/>
      <c r="I484" s="44"/>
      <c r="J484" s="34"/>
      <c r="K484" s="34"/>
      <c r="L484" s="44" t="e">
        <f>'Текущие концовки'!F110</f>
        <v>#NAME?</v>
      </c>
      <c r="M484" s="44"/>
      <c r="N484" s="38"/>
      <c r="T484" s="21"/>
      <c r="U484" s="21"/>
      <c r="V484" s="21"/>
      <c r="X484" s="17"/>
      <c r="Y484" s="21"/>
      <c r="Z484" s="21"/>
    </row>
    <row r="485" spans="1:26" ht="25.5" hidden="1">
      <c r="A485" s="27"/>
      <c r="B485" s="31" t="s">
        <v>112</v>
      </c>
      <c r="C485" s="34"/>
      <c r="D485" s="34"/>
      <c r="E485" s="37"/>
      <c r="F485" s="34"/>
      <c r="G485" s="44">
        <f>'Базовые концовки'!F111</f>
        <v>0</v>
      </c>
      <c r="H485" s="44"/>
      <c r="I485" s="44"/>
      <c r="J485" s="34"/>
      <c r="K485" s="34"/>
      <c r="L485" s="44">
        <f>'Текущие концовки'!F111</f>
        <v>0</v>
      </c>
      <c r="M485" s="44"/>
      <c r="N485" s="38"/>
      <c r="T485" s="21"/>
      <c r="U485" s="21"/>
      <c r="V485" s="21"/>
      <c r="X485" s="17"/>
      <c r="Y485" s="21"/>
      <c r="Z485" s="21"/>
    </row>
    <row r="486" spans="1:26" ht="12.75" hidden="1">
      <c r="A486" s="27"/>
      <c r="B486" s="31" t="s">
        <v>113</v>
      </c>
      <c r="C486" s="34"/>
      <c r="D486" s="34"/>
      <c r="E486" s="37"/>
      <c r="F486" s="34"/>
      <c r="G486" s="44">
        <f>'Базовые концовки'!F112</f>
        <v>0</v>
      </c>
      <c r="H486" s="44"/>
      <c r="I486" s="44"/>
      <c r="J486" s="34"/>
      <c r="K486" s="34"/>
      <c r="L486" s="44">
        <f>'Текущие концовки'!F112</f>
        <v>0</v>
      </c>
      <c r="M486" s="44"/>
      <c r="N486" s="38"/>
      <c r="T486" s="21"/>
      <c r="U486" s="21"/>
      <c r="V486" s="21"/>
      <c r="X486" s="17"/>
      <c r="Y486" s="21"/>
      <c r="Z486" s="21"/>
    </row>
    <row r="487" spans="1:26" ht="12.75" hidden="1">
      <c r="A487" s="27"/>
      <c r="B487" s="31" t="s">
        <v>114</v>
      </c>
      <c r="C487" s="34"/>
      <c r="D487" s="34"/>
      <c r="E487" s="37"/>
      <c r="F487" s="34"/>
      <c r="G487" s="44">
        <f>'Базовые концовки'!F113</f>
        <v>0</v>
      </c>
      <c r="H487" s="44"/>
      <c r="I487" s="44"/>
      <c r="J487" s="34"/>
      <c r="K487" s="34"/>
      <c r="L487" s="44">
        <f>'Текущие концовки'!F113</f>
        <v>0</v>
      </c>
      <c r="M487" s="44"/>
      <c r="N487" s="38"/>
      <c r="T487" s="21"/>
      <c r="U487" s="21"/>
      <c r="V487" s="21"/>
      <c r="X487" s="17"/>
      <c r="Y487" s="21"/>
      <c r="Z487" s="21"/>
    </row>
    <row r="488" spans="1:26" ht="12.75" hidden="1">
      <c r="A488" s="27"/>
      <c r="B488" s="31" t="s">
        <v>105</v>
      </c>
      <c r="C488" s="34"/>
      <c r="D488" s="34"/>
      <c r="E488" s="37"/>
      <c r="F488" s="34"/>
      <c r="G488" s="44" t="e">
        <f>'Базовые концовки'!F114</f>
        <v>#NAME?</v>
      </c>
      <c r="H488" s="44"/>
      <c r="I488" s="44"/>
      <c r="J488" s="34"/>
      <c r="K488" s="34"/>
      <c r="L488" s="44" t="e">
        <f>'Текущие концовки'!F114</f>
        <v>#NAME?</v>
      </c>
      <c r="M488" s="44"/>
      <c r="N488" s="38"/>
      <c r="T488" s="21"/>
      <c r="U488" s="21"/>
      <c r="V488" s="21"/>
      <c r="X488" s="17"/>
      <c r="Y488" s="21"/>
      <c r="Z488" s="21"/>
    </row>
    <row r="489" spans="1:26" ht="12.75" hidden="1">
      <c r="A489" s="27"/>
      <c r="B489" s="31" t="s">
        <v>115</v>
      </c>
      <c r="C489" s="34"/>
      <c r="D489" s="34"/>
      <c r="E489" s="37"/>
      <c r="F489" s="34"/>
      <c r="G489" s="44">
        <f>'Базовые концовки'!F115</f>
        <v>0</v>
      </c>
      <c r="H489" s="44"/>
      <c r="I489" s="44"/>
      <c r="J489" s="34"/>
      <c r="K489" s="34"/>
      <c r="L489" s="44">
        <f>'Текущие концовки'!F115</f>
        <v>0</v>
      </c>
      <c r="M489" s="44"/>
      <c r="N489" s="38"/>
      <c r="T489" s="21"/>
      <c r="U489" s="21"/>
      <c r="V489" s="21"/>
      <c r="X489" s="17"/>
      <c r="Y489" s="21"/>
      <c r="Z489" s="21"/>
    </row>
    <row r="490" spans="1:26" ht="13.5" customHeight="1">
      <c r="A490" s="27"/>
      <c r="B490" s="51" t="s">
        <v>116</v>
      </c>
      <c r="C490" s="52"/>
      <c r="D490" s="52"/>
      <c r="E490" s="52"/>
      <c r="F490" s="53"/>
      <c r="G490" s="57">
        <f>'Базовые концовки'!F116</f>
        <v>3264.61</v>
      </c>
      <c r="H490" s="57">
        <f>'Базовые концовки'!G116</f>
        <v>116.21</v>
      </c>
      <c r="I490" s="44">
        <f>'Базовые концовки'!H116</f>
        <v>42.64</v>
      </c>
      <c r="J490" s="34"/>
      <c r="K490" s="34"/>
      <c r="L490" s="57">
        <f>'Текущие концовки'!F116</f>
        <v>15890.28</v>
      </c>
      <c r="M490" s="57">
        <f>'Текущие концовки'!G116</f>
        <v>1347.95</v>
      </c>
      <c r="N490" s="38">
        <f>'Текущие концовки'!H116</f>
        <v>162.68</v>
      </c>
      <c r="T490" s="80">
        <f>'Текущие концовки'!G116</f>
        <v>1347.95</v>
      </c>
      <c r="U490" s="80">
        <f>'Текущие концовки'!H116</f>
        <v>162.68</v>
      </c>
      <c r="V490" s="80">
        <f>'Текущие концовки'!I116</f>
        <v>17.03</v>
      </c>
      <c r="X490" s="81" t="e">
        <f>'Текущие концовки'!K116</f>
        <v>#NAME?</v>
      </c>
      <c r="Y490" s="80">
        <f>'Текущие концовки'!L116</f>
        <v>14379.65</v>
      </c>
      <c r="Z490" s="80">
        <f>'Текущие концовки'!M116</f>
        <v>0</v>
      </c>
    </row>
    <row r="491" spans="1:26" ht="12.75">
      <c r="A491" s="27"/>
      <c r="B491" s="27"/>
      <c r="C491" s="34"/>
      <c r="D491" s="34"/>
      <c r="E491" s="34"/>
      <c r="F491" s="34"/>
      <c r="G491" s="57"/>
      <c r="H491" s="57"/>
      <c r="I491" s="44">
        <f>'Базовые концовки'!I116</f>
        <v>1.47</v>
      </c>
      <c r="J491" s="34"/>
      <c r="K491" s="34"/>
      <c r="L491" s="57"/>
      <c r="M491" s="57"/>
      <c r="N491" s="38">
        <f>'Текущие концовки'!I116</f>
        <v>17.03</v>
      </c>
      <c r="T491" s="80"/>
      <c r="U491" s="80"/>
      <c r="V491" s="80"/>
      <c r="X491" s="81"/>
      <c r="Y491" s="80"/>
      <c r="Z491" s="80"/>
    </row>
    <row r="492" spans="1:26" ht="12.75" hidden="1">
      <c r="A492" s="27"/>
      <c r="B492" s="31" t="s">
        <v>108</v>
      </c>
      <c r="C492" s="34"/>
      <c r="D492" s="34"/>
      <c r="E492" s="37"/>
      <c r="F492" s="34"/>
      <c r="G492" s="44"/>
      <c r="H492" s="38"/>
      <c r="I492" s="38"/>
      <c r="J492" s="34"/>
      <c r="K492" s="34"/>
      <c r="L492" s="38"/>
      <c r="M492" s="38"/>
      <c r="N492" s="38"/>
      <c r="T492" s="21"/>
      <c r="U492" s="21"/>
      <c r="V492" s="21"/>
      <c r="X492" s="17"/>
      <c r="Y492" s="21"/>
      <c r="Z492" s="21"/>
    </row>
    <row r="493" spans="1:26" ht="12.75" hidden="1">
      <c r="A493" s="27"/>
      <c r="B493" s="31" t="s">
        <v>117</v>
      </c>
      <c r="C493" s="34"/>
      <c r="D493" s="34"/>
      <c r="E493" s="37"/>
      <c r="F493" s="34"/>
      <c r="G493" s="44" t="e">
        <f>'Базовые концовки'!F118</f>
        <v>#NAME?</v>
      </c>
      <c r="H493" s="38"/>
      <c r="I493" s="38"/>
      <c r="J493" s="34"/>
      <c r="K493" s="34"/>
      <c r="L493" s="38" t="e">
        <f>'Текущие концовки'!F118</f>
        <v>#NAME?</v>
      </c>
      <c r="M493" s="38"/>
      <c r="N493" s="38"/>
      <c r="T493" s="21"/>
      <c r="U493" s="21"/>
      <c r="V493" s="21"/>
      <c r="X493" s="17"/>
      <c r="Y493" s="21"/>
      <c r="Z493" s="21"/>
    </row>
    <row r="494" spans="1:26" ht="25.5" hidden="1">
      <c r="A494" s="27"/>
      <c r="B494" s="31" t="s">
        <v>112</v>
      </c>
      <c r="C494" s="34"/>
      <c r="D494" s="34"/>
      <c r="E494" s="37"/>
      <c r="F494" s="34"/>
      <c r="G494" s="44">
        <f>'Базовые концовки'!F119</f>
        <v>0</v>
      </c>
      <c r="H494" s="38"/>
      <c r="I494" s="38"/>
      <c r="J494" s="34"/>
      <c r="K494" s="34"/>
      <c r="L494" s="38">
        <f>'Текущие концовки'!F119</f>
        <v>0</v>
      </c>
      <c r="M494" s="38"/>
      <c r="N494" s="38"/>
      <c r="T494" s="21"/>
      <c r="U494" s="21"/>
      <c r="V494" s="21"/>
      <c r="X494" s="17"/>
      <c r="Y494" s="21"/>
      <c r="Z494" s="21"/>
    </row>
    <row r="495" spans="1:26" ht="15" customHeight="1">
      <c r="A495" s="27"/>
      <c r="B495" s="51" t="s">
        <v>158</v>
      </c>
      <c r="C495" s="52"/>
      <c r="D495" s="52"/>
      <c r="E495" s="52"/>
      <c r="F495" s="53"/>
      <c r="G495" s="44">
        <f>'Базовые концовки'!F120</f>
        <v>122.71</v>
      </c>
      <c r="H495" s="38"/>
      <c r="I495" s="38"/>
      <c r="J495" s="34"/>
      <c r="K495" s="34"/>
      <c r="L495" s="44">
        <f>'Текущие концовки'!F120</f>
        <v>1210.56</v>
      </c>
      <c r="M495" s="38"/>
      <c r="N495" s="38"/>
      <c r="T495" s="21"/>
      <c r="U495" s="21"/>
      <c r="V495" s="21"/>
      <c r="X495" s="17"/>
      <c r="Y495" s="21"/>
      <c r="Z495" s="21"/>
    </row>
    <row r="496" spans="1:26" ht="15" customHeight="1">
      <c r="A496" s="27"/>
      <c r="B496" s="51" t="s">
        <v>159</v>
      </c>
      <c r="C496" s="52"/>
      <c r="D496" s="52"/>
      <c r="E496" s="52"/>
      <c r="F496" s="53"/>
      <c r="G496" s="44">
        <f>'Базовые концовки'!F121</f>
        <v>67.16</v>
      </c>
      <c r="H496" s="38"/>
      <c r="I496" s="38"/>
      <c r="J496" s="34"/>
      <c r="K496" s="34"/>
      <c r="L496" s="44">
        <f>'Текущие концовки'!F121</f>
        <v>623.2</v>
      </c>
      <c r="M496" s="38"/>
      <c r="N496" s="38"/>
      <c r="T496" s="21"/>
      <c r="U496" s="21"/>
      <c r="V496" s="21"/>
      <c r="X496" s="17"/>
      <c r="Y496" s="21"/>
      <c r="Z496" s="21"/>
    </row>
    <row r="497" spans="1:26" ht="11.25" customHeight="1">
      <c r="A497" s="27"/>
      <c r="B497" s="51" t="s">
        <v>120</v>
      </c>
      <c r="C497" s="52"/>
      <c r="D497" s="52"/>
      <c r="E497" s="52"/>
      <c r="F497" s="53"/>
      <c r="G497" s="44">
        <f>'Базовые концовки'!F122</f>
        <v>3454.48</v>
      </c>
      <c r="H497" s="38"/>
      <c r="I497" s="38"/>
      <c r="J497" s="34"/>
      <c r="K497" s="34"/>
      <c r="L497" s="44">
        <f>'Текущие концовки'!F122</f>
        <v>17724.04</v>
      </c>
      <c r="M497" s="38"/>
      <c r="N497" s="38"/>
      <c r="T497" s="21"/>
      <c r="U497" s="21"/>
      <c r="V497" s="21"/>
      <c r="X497" s="17"/>
      <c r="Y497" s="21"/>
      <c r="Z497" s="21"/>
    </row>
    <row r="498" spans="1:26" ht="25.5" hidden="1">
      <c r="A498" s="27"/>
      <c r="B498" s="31" t="s">
        <v>121</v>
      </c>
      <c r="C498" s="34"/>
      <c r="D498" s="34"/>
      <c r="E498" s="37"/>
      <c r="F498" s="34"/>
      <c r="G498" s="44">
        <f>'Базовые концовки'!F123</f>
        <v>0</v>
      </c>
      <c r="H498" s="38">
        <f>'Базовые концовки'!G123</f>
        <v>0</v>
      </c>
      <c r="I498" s="38">
        <f>'Базовые концовки'!H123</f>
        <v>0</v>
      </c>
      <c r="J498" s="34"/>
      <c r="K498" s="34"/>
      <c r="L498" s="44">
        <f>'Текущие концовки'!F123</f>
        <v>0</v>
      </c>
      <c r="M498" s="38">
        <f>'Текущие концовки'!G123</f>
        <v>0</v>
      </c>
      <c r="N498" s="38">
        <f>'Текущие концовки'!H123</f>
        <v>0</v>
      </c>
      <c r="T498" s="21">
        <f>'Текущие концовки'!G123</f>
        <v>0</v>
      </c>
      <c r="U498" s="21">
        <f>'Текущие концовки'!H123</f>
        <v>0</v>
      </c>
      <c r="V498" s="21">
        <f>'Текущие концовки'!I123</f>
        <v>0</v>
      </c>
      <c r="X498" s="17">
        <f>'Текущие концовки'!K123</f>
        <v>0</v>
      </c>
      <c r="Y498" s="21">
        <f>'Текущие концовки'!L123</f>
        <v>0</v>
      </c>
      <c r="Z498" s="21">
        <f>'Текущие концовки'!M123</f>
        <v>0</v>
      </c>
    </row>
    <row r="499" spans="1:26" ht="25.5" hidden="1">
      <c r="A499" s="27"/>
      <c r="B499" s="31" t="s">
        <v>112</v>
      </c>
      <c r="C499" s="34"/>
      <c r="D499" s="34"/>
      <c r="E499" s="37"/>
      <c r="F499" s="34"/>
      <c r="G499" s="44">
        <f>'Базовые концовки'!F124</f>
        <v>0</v>
      </c>
      <c r="H499" s="38"/>
      <c r="I499" s="38"/>
      <c r="J499" s="34"/>
      <c r="K499" s="34"/>
      <c r="L499" s="44">
        <f>'Текущие концовки'!F124</f>
        <v>0</v>
      </c>
      <c r="M499" s="38"/>
      <c r="N499" s="38"/>
      <c r="T499" s="21"/>
      <c r="U499" s="21"/>
      <c r="V499" s="21"/>
      <c r="X499" s="17"/>
      <c r="Y499" s="21"/>
      <c r="Z499" s="21"/>
    </row>
    <row r="500" spans="1:26" ht="12.75" hidden="1">
      <c r="A500" s="27"/>
      <c r="B500" s="31" t="s">
        <v>113</v>
      </c>
      <c r="C500" s="34"/>
      <c r="D500" s="34"/>
      <c r="E500" s="37"/>
      <c r="F500" s="34"/>
      <c r="G500" s="44">
        <f>'Базовые концовки'!F125</f>
        <v>0</v>
      </c>
      <c r="H500" s="38"/>
      <c r="I500" s="38"/>
      <c r="J500" s="34"/>
      <c r="K500" s="34"/>
      <c r="L500" s="44">
        <f>'Текущие концовки'!F125</f>
        <v>0</v>
      </c>
      <c r="M500" s="38"/>
      <c r="N500" s="38"/>
      <c r="T500" s="21"/>
      <c r="U500" s="21"/>
      <c r="V500" s="21"/>
      <c r="X500" s="17"/>
      <c r="Y500" s="21"/>
      <c r="Z500" s="21"/>
    </row>
    <row r="501" spans="1:26" ht="12.75" hidden="1">
      <c r="A501" s="27"/>
      <c r="B501" s="31" t="s">
        <v>114</v>
      </c>
      <c r="C501" s="34"/>
      <c r="D501" s="34"/>
      <c r="E501" s="37"/>
      <c r="F501" s="34"/>
      <c r="G501" s="44">
        <f>'Базовые концовки'!F126</f>
        <v>0</v>
      </c>
      <c r="H501" s="38"/>
      <c r="I501" s="38"/>
      <c r="J501" s="34"/>
      <c r="K501" s="34"/>
      <c r="L501" s="44">
        <f>'Текущие концовки'!F126</f>
        <v>0</v>
      </c>
      <c r="M501" s="38"/>
      <c r="N501" s="38"/>
      <c r="T501" s="21"/>
      <c r="U501" s="21"/>
      <c r="V501" s="21"/>
      <c r="X501" s="17"/>
      <c r="Y501" s="21"/>
      <c r="Z501" s="21"/>
    </row>
    <row r="502" spans="1:26" ht="25.5" hidden="1">
      <c r="A502" s="27"/>
      <c r="B502" s="31" t="s">
        <v>122</v>
      </c>
      <c r="C502" s="34"/>
      <c r="D502" s="34"/>
      <c r="E502" s="37"/>
      <c r="F502" s="34"/>
      <c r="G502" s="44">
        <f>'Базовые концовки'!F127</f>
        <v>0</v>
      </c>
      <c r="H502" s="38"/>
      <c r="I502" s="38"/>
      <c r="J502" s="34"/>
      <c r="K502" s="34"/>
      <c r="L502" s="44">
        <f>'Текущие концовки'!F127</f>
        <v>0</v>
      </c>
      <c r="M502" s="38"/>
      <c r="N502" s="38"/>
      <c r="T502" s="21"/>
      <c r="U502" s="21"/>
      <c r="V502" s="21"/>
      <c r="X502" s="17"/>
      <c r="Y502" s="21"/>
      <c r="Z502" s="21"/>
    </row>
    <row r="503" spans="1:26" ht="12.75" hidden="1">
      <c r="A503" s="27"/>
      <c r="B503" s="31" t="s">
        <v>123</v>
      </c>
      <c r="C503" s="34"/>
      <c r="D503" s="34"/>
      <c r="E503" s="37"/>
      <c r="F503" s="34"/>
      <c r="G503" s="44">
        <f>'Базовые концовки'!F128</f>
        <v>0</v>
      </c>
      <c r="H503" s="38">
        <f>'Базовые концовки'!G128</f>
        <v>0</v>
      </c>
      <c r="I503" s="38">
        <f>'Базовые концовки'!H128</f>
        <v>0</v>
      </c>
      <c r="J503" s="34"/>
      <c r="K503" s="34"/>
      <c r="L503" s="44">
        <f>'Текущие концовки'!F128</f>
        <v>0</v>
      </c>
      <c r="M503" s="38">
        <f>'Текущие концовки'!G128</f>
        <v>0</v>
      </c>
      <c r="N503" s="38">
        <f>'Текущие концовки'!H128</f>
        <v>0</v>
      </c>
      <c r="T503" s="21">
        <f>'Текущие концовки'!G128</f>
        <v>0</v>
      </c>
      <c r="U503" s="21">
        <f>'Текущие концовки'!H128</f>
        <v>0</v>
      </c>
      <c r="V503" s="21">
        <f>'Текущие концовки'!I128</f>
        <v>0</v>
      </c>
      <c r="X503" s="17">
        <f>'Текущие концовки'!K128</f>
        <v>0</v>
      </c>
      <c r="Y503" s="21">
        <f>'Текущие концовки'!L128</f>
        <v>0</v>
      </c>
      <c r="Z503" s="21">
        <f>'Текущие концовки'!M128</f>
        <v>0</v>
      </c>
    </row>
    <row r="504" spans="1:26" ht="12.75" hidden="1">
      <c r="A504" s="27"/>
      <c r="B504" s="31" t="s">
        <v>108</v>
      </c>
      <c r="C504" s="34"/>
      <c r="D504" s="34"/>
      <c r="E504" s="37"/>
      <c r="F504" s="34"/>
      <c r="G504" s="44"/>
      <c r="H504" s="38"/>
      <c r="I504" s="38"/>
      <c r="J504" s="34"/>
      <c r="K504" s="34"/>
      <c r="L504" s="44"/>
      <c r="M504" s="38"/>
      <c r="N504" s="38"/>
      <c r="T504" s="21"/>
      <c r="U504" s="21"/>
      <c r="V504" s="21"/>
      <c r="X504" s="17"/>
      <c r="Y504" s="21"/>
      <c r="Z504" s="21"/>
    </row>
    <row r="505" spans="1:26" ht="12.75" hidden="1">
      <c r="A505" s="27"/>
      <c r="B505" s="31" t="s">
        <v>124</v>
      </c>
      <c r="C505" s="34"/>
      <c r="D505" s="34"/>
      <c r="E505" s="37"/>
      <c r="F505" s="34"/>
      <c r="G505" s="44">
        <f>'Базовые концовки'!F130</f>
        <v>0</v>
      </c>
      <c r="H505" s="38"/>
      <c r="I505" s="38"/>
      <c r="J505" s="34"/>
      <c r="K505" s="34"/>
      <c r="L505" s="44">
        <f>'Текущие концовки'!F130</f>
        <v>0</v>
      </c>
      <c r="M505" s="38"/>
      <c r="N505" s="38"/>
      <c r="T505" s="21"/>
      <c r="U505" s="21"/>
      <c r="V505" s="21"/>
      <c r="X505" s="17"/>
      <c r="Y505" s="21"/>
      <c r="Z505" s="21"/>
    </row>
    <row r="506" spans="1:26" ht="25.5" hidden="1">
      <c r="A506" s="27"/>
      <c r="B506" s="31" t="s">
        <v>112</v>
      </c>
      <c r="C506" s="34"/>
      <c r="D506" s="34"/>
      <c r="E506" s="37"/>
      <c r="F506" s="34"/>
      <c r="G506" s="44">
        <f>'Базовые концовки'!F131</f>
        <v>0</v>
      </c>
      <c r="H506" s="38"/>
      <c r="I506" s="38"/>
      <c r="J506" s="34"/>
      <c r="K506" s="34"/>
      <c r="L506" s="44">
        <f>'Текущие концовки'!F131</f>
        <v>0</v>
      </c>
      <c r="M506" s="38"/>
      <c r="N506" s="38"/>
      <c r="T506" s="21"/>
      <c r="U506" s="21"/>
      <c r="V506" s="21"/>
      <c r="X506" s="17"/>
      <c r="Y506" s="21"/>
      <c r="Z506" s="21"/>
    </row>
    <row r="507" spans="1:26" ht="12.75" hidden="1">
      <c r="A507" s="27"/>
      <c r="B507" s="31" t="s">
        <v>113</v>
      </c>
      <c r="C507" s="34"/>
      <c r="D507" s="34"/>
      <c r="E507" s="37"/>
      <c r="F507" s="34"/>
      <c r="G507" s="44">
        <f>'Базовые концовки'!F132</f>
        <v>0</v>
      </c>
      <c r="H507" s="38"/>
      <c r="I507" s="38"/>
      <c r="J507" s="34"/>
      <c r="K507" s="34"/>
      <c r="L507" s="44">
        <f>'Текущие концовки'!F132</f>
        <v>0</v>
      </c>
      <c r="M507" s="38"/>
      <c r="N507" s="38"/>
      <c r="T507" s="21"/>
      <c r="U507" s="21"/>
      <c r="V507" s="21"/>
      <c r="X507" s="17"/>
      <c r="Y507" s="21"/>
      <c r="Z507" s="21"/>
    </row>
    <row r="508" spans="1:26" ht="12.75" hidden="1">
      <c r="A508" s="27"/>
      <c r="B508" s="31" t="s">
        <v>114</v>
      </c>
      <c r="C508" s="34"/>
      <c r="D508" s="34"/>
      <c r="E508" s="37"/>
      <c r="F508" s="34"/>
      <c r="G508" s="44">
        <f>'Базовые концовки'!F133</f>
        <v>0</v>
      </c>
      <c r="H508" s="38"/>
      <c r="I508" s="38"/>
      <c r="J508" s="34"/>
      <c r="K508" s="34"/>
      <c r="L508" s="44">
        <f>'Текущие концовки'!F133</f>
        <v>0</v>
      </c>
      <c r="M508" s="38"/>
      <c r="N508" s="38"/>
      <c r="T508" s="21"/>
      <c r="U508" s="21"/>
      <c r="V508" s="21"/>
      <c r="X508" s="17"/>
      <c r="Y508" s="21"/>
      <c r="Z508" s="21"/>
    </row>
    <row r="509" spans="1:26" ht="12.75" hidden="1">
      <c r="A509" s="27"/>
      <c r="B509" s="31" t="s">
        <v>105</v>
      </c>
      <c r="C509" s="34"/>
      <c r="D509" s="34"/>
      <c r="E509" s="37"/>
      <c r="F509" s="34"/>
      <c r="G509" s="44" t="e">
        <f>'Базовые концовки'!F134</f>
        <v>#NAME?</v>
      </c>
      <c r="H509" s="38"/>
      <c r="I509" s="38"/>
      <c r="J509" s="34"/>
      <c r="K509" s="34"/>
      <c r="L509" s="44" t="e">
        <f>'Текущие концовки'!F134</f>
        <v>#NAME?</v>
      </c>
      <c r="M509" s="38"/>
      <c r="N509" s="38"/>
      <c r="T509" s="21"/>
      <c r="U509" s="21"/>
      <c r="V509" s="21"/>
      <c r="X509" s="17"/>
      <c r="Y509" s="21"/>
      <c r="Z509" s="21"/>
    </row>
    <row r="510" spans="1:26" ht="25.5" hidden="1">
      <c r="A510" s="27"/>
      <c r="B510" s="31" t="s">
        <v>125</v>
      </c>
      <c r="C510" s="34"/>
      <c r="D510" s="34"/>
      <c r="E510" s="37"/>
      <c r="F510" s="34"/>
      <c r="G510" s="44">
        <f>'Базовые концовки'!F135</f>
        <v>0</v>
      </c>
      <c r="H510" s="38"/>
      <c r="I510" s="38"/>
      <c r="J510" s="34"/>
      <c r="K510" s="34"/>
      <c r="L510" s="44">
        <f>'Текущие концовки'!F135</f>
        <v>0</v>
      </c>
      <c r="M510" s="38"/>
      <c r="N510" s="38"/>
      <c r="T510" s="21"/>
      <c r="U510" s="21"/>
      <c r="V510" s="21"/>
      <c r="X510" s="17"/>
      <c r="Y510" s="21"/>
      <c r="Z510" s="21"/>
    </row>
    <row r="511" spans="1:26" ht="12.75" hidden="1">
      <c r="A511" s="27"/>
      <c r="B511" s="31" t="s">
        <v>126</v>
      </c>
      <c r="C511" s="34"/>
      <c r="D511" s="34"/>
      <c r="E511" s="37"/>
      <c r="F511" s="34"/>
      <c r="G511" s="44">
        <f>'Базовые концовки'!F136</f>
        <v>0</v>
      </c>
      <c r="H511" s="38">
        <f>'Базовые концовки'!G136</f>
        <v>0</v>
      </c>
      <c r="I511" s="38">
        <f>'Базовые концовки'!H136</f>
        <v>0</v>
      </c>
      <c r="J511" s="34"/>
      <c r="K511" s="34"/>
      <c r="L511" s="44">
        <f>'Текущие концовки'!F136</f>
        <v>0</v>
      </c>
      <c r="M511" s="38">
        <f>'Текущие концовки'!G136</f>
        <v>0</v>
      </c>
      <c r="N511" s="38">
        <f>'Текущие концовки'!H136</f>
        <v>0</v>
      </c>
      <c r="T511" s="21">
        <f>'Текущие концовки'!G136</f>
        <v>0</v>
      </c>
      <c r="U511" s="21">
        <f>'Текущие концовки'!H136</f>
        <v>0</v>
      </c>
      <c r="V511" s="21">
        <f>'Текущие концовки'!I136</f>
        <v>0</v>
      </c>
      <c r="X511" s="17">
        <f>'Текущие концовки'!K136</f>
        <v>0</v>
      </c>
      <c r="Y511" s="21">
        <f>'Текущие концовки'!L136</f>
        <v>0</v>
      </c>
      <c r="Z511" s="21">
        <f>'Текущие концовки'!M136</f>
        <v>0</v>
      </c>
    </row>
    <row r="512" spans="1:26" ht="25.5" hidden="1">
      <c r="A512" s="27"/>
      <c r="B512" s="31" t="s">
        <v>112</v>
      </c>
      <c r="C512" s="34"/>
      <c r="D512" s="34"/>
      <c r="E512" s="37"/>
      <c r="F512" s="34"/>
      <c r="G512" s="44">
        <f>'Базовые концовки'!F137</f>
        <v>0</v>
      </c>
      <c r="H512" s="38"/>
      <c r="I512" s="38"/>
      <c r="J512" s="34"/>
      <c r="K512" s="34"/>
      <c r="L512" s="44">
        <f>'Текущие концовки'!F137</f>
        <v>0</v>
      </c>
      <c r="M512" s="38"/>
      <c r="N512" s="38"/>
      <c r="T512" s="21"/>
      <c r="U512" s="21"/>
      <c r="V512" s="21"/>
      <c r="X512" s="17"/>
      <c r="Y512" s="21"/>
      <c r="Z512" s="21"/>
    </row>
    <row r="513" spans="1:26" ht="12.75" hidden="1">
      <c r="A513" s="27"/>
      <c r="B513" s="31" t="s">
        <v>113</v>
      </c>
      <c r="C513" s="34"/>
      <c r="D513" s="34"/>
      <c r="E513" s="37"/>
      <c r="F513" s="34"/>
      <c r="G513" s="44">
        <f>'Базовые концовки'!F138</f>
        <v>0</v>
      </c>
      <c r="H513" s="38"/>
      <c r="I513" s="38"/>
      <c r="J513" s="34"/>
      <c r="K513" s="34"/>
      <c r="L513" s="44">
        <f>'Текущие концовки'!F138</f>
        <v>0</v>
      </c>
      <c r="M513" s="38"/>
      <c r="N513" s="38"/>
      <c r="T513" s="21"/>
      <c r="U513" s="21"/>
      <c r="V513" s="21"/>
      <c r="X513" s="17"/>
      <c r="Y513" s="21"/>
      <c r="Z513" s="21"/>
    </row>
    <row r="514" spans="1:26" ht="12.75" hidden="1">
      <c r="A514" s="27"/>
      <c r="B514" s="31" t="s">
        <v>114</v>
      </c>
      <c r="C514" s="34"/>
      <c r="D514" s="34"/>
      <c r="E514" s="37"/>
      <c r="F514" s="34"/>
      <c r="G514" s="44">
        <f>'Базовые концовки'!F139</f>
        <v>0</v>
      </c>
      <c r="H514" s="38"/>
      <c r="I514" s="38"/>
      <c r="J514" s="34"/>
      <c r="K514" s="34"/>
      <c r="L514" s="44">
        <f>'Текущие концовки'!F139</f>
        <v>0</v>
      </c>
      <c r="M514" s="38"/>
      <c r="N514" s="38"/>
      <c r="T514" s="21"/>
      <c r="U514" s="21"/>
      <c r="V514" s="21"/>
      <c r="X514" s="17"/>
      <c r="Y514" s="21"/>
      <c r="Z514" s="21"/>
    </row>
    <row r="515" spans="1:26" ht="25.5" hidden="1">
      <c r="A515" s="27"/>
      <c r="B515" s="31" t="s">
        <v>127</v>
      </c>
      <c r="C515" s="34"/>
      <c r="D515" s="34"/>
      <c r="E515" s="37"/>
      <c r="F515" s="34"/>
      <c r="G515" s="44">
        <f>'Базовые концовки'!F140</f>
        <v>0</v>
      </c>
      <c r="H515" s="38"/>
      <c r="I515" s="38"/>
      <c r="J515" s="34"/>
      <c r="K515" s="34"/>
      <c r="L515" s="44">
        <f>'Текущие концовки'!F140</f>
        <v>0</v>
      </c>
      <c r="M515" s="38"/>
      <c r="N515" s="38"/>
      <c r="T515" s="21"/>
      <c r="U515" s="21"/>
      <c r="V515" s="21"/>
      <c r="X515" s="17"/>
      <c r="Y515" s="21"/>
      <c r="Z515" s="21"/>
    </row>
    <row r="516" spans="1:26" ht="25.5" hidden="1">
      <c r="A516" s="27"/>
      <c r="B516" s="31" t="s">
        <v>128</v>
      </c>
      <c r="C516" s="34"/>
      <c r="D516" s="34"/>
      <c r="E516" s="37"/>
      <c r="F516" s="34"/>
      <c r="G516" s="44">
        <f>'Базовые концовки'!F141</f>
        <v>0</v>
      </c>
      <c r="H516" s="38">
        <f>'Базовые концовки'!G141</f>
        <v>0</v>
      </c>
      <c r="I516" s="38">
        <f>'Базовые концовки'!H141</f>
        <v>0</v>
      </c>
      <c r="J516" s="34"/>
      <c r="K516" s="34"/>
      <c r="L516" s="44">
        <f>'Текущие концовки'!F141</f>
        <v>0</v>
      </c>
      <c r="M516" s="38">
        <f>'Текущие концовки'!G141</f>
        <v>0</v>
      </c>
      <c r="N516" s="38">
        <f>'Текущие концовки'!H141</f>
        <v>0</v>
      </c>
      <c r="T516" s="21">
        <f>'Текущие концовки'!G141</f>
        <v>0</v>
      </c>
      <c r="U516" s="21">
        <f>'Текущие концовки'!H141</f>
        <v>0</v>
      </c>
      <c r="V516" s="21">
        <f>'Текущие концовки'!I141</f>
        <v>0</v>
      </c>
      <c r="X516" s="17">
        <f>'Текущие концовки'!K141</f>
        <v>0</v>
      </c>
      <c r="Y516" s="21">
        <f>'Текущие концовки'!L141</f>
        <v>0</v>
      </c>
      <c r="Z516" s="21">
        <f>'Текущие концовки'!M141</f>
        <v>0</v>
      </c>
    </row>
    <row r="517" spans="1:26" ht="25.5" hidden="1">
      <c r="A517" s="27"/>
      <c r="B517" s="31" t="s">
        <v>112</v>
      </c>
      <c r="C517" s="34"/>
      <c r="D517" s="34"/>
      <c r="E517" s="37"/>
      <c r="F517" s="34"/>
      <c r="G517" s="44">
        <f>'Базовые концовки'!F142</f>
        <v>0</v>
      </c>
      <c r="H517" s="38"/>
      <c r="I517" s="38"/>
      <c r="J517" s="34"/>
      <c r="K517" s="34"/>
      <c r="L517" s="44">
        <f>'Текущие концовки'!F142</f>
        <v>0</v>
      </c>
      <c r="M517" s="38"/>
      <c r="N517" s="38"/>
      <c r="T517" s="21"/>
      <c r="U517" s="21"/>
      <c r="V517" s="21"/>
      <c r="X517" s="17"/>
      <c r="Y517" s="21"/>
      <c r="Z517" s="21"/>
    </row>
    <row r="518" spans="1:26" ht="12.75" hidden="1">
      <c r="A518" s="27"/>
      <c r="B518" s="31" t="s">
        <v>113</v>
      </c>
      <c r="C518" s="34"/>
      <c r="D518" s="34"/>
      <c r="E518" s="37"/>
      <c r="F518" s="34"/>
      <c r="G518" s="44">
        <f>'Базовые концовки'!F143</f>
        <v>0</v>
      </c>
      <c r="H518" s="38"/>
      <c r="I518" s="38"/>
      <c r="J518" s="34"/>
      <c r="K518" s="34"/>
      <c r="L518" s="44">
        <f>'Текущие концовки'!F143</f>
        <v>0</v>
      </c>
      <c r="M518" s="38"/>
      <c r="N518" s="38"/>
      <c r="T518" s="21"/>
      <c r="U518" s="21"/>
      <c r="V518" s="21"/>
      <c r="X518" s="17"/>
      <c r="Y518" s="21"/>
      <c r="Z518" s="21"/>
    </row>
    <row r="519" spans="1:26" ht="12.75" hidden="1">
      <c r="A519" s="27"/>
      <c r="B519" s="31" t="s">
        <v>114</v>
      </c>
      <c r="C519" s="34"/>
      <c r="D519" s="34"/>
      <c r="E519" s="37"/>
      <c r="F519" s="34"/>
      <c r="G519" s="44">
        <f>'Базовые концовки'!F144</f>
        <v>0</v>
      </c>
      <c r="H519" s="38"/>
      <c r="I519" s="38"/>
      <c r="J519" s="34"/>
      <c r="K519" s="34"/>
      <c r="L519" s="44">
        <f>'Текущие концовки'!F144</f>
        <v>0</v>
      </c>
      <c r="M519" s="38"/>
      <c r="N519" s="38"/>
      <c r="T519" s="21"/>
      <c r="U519" s="21"/>
      <c r="V519" s="21"/>
      <c r="X519" s="17"/>
      <c r="Y519" s="21"/>
      <c r="Z519" s="21"/>
    </row>
    <row r="520" spans="1:26" ht="25.5" hidden="1">
      <c r="A520" s="27"/>
      <c r="B520" s="31" t="s">
        <v>129</v>
      </c>
      <c r="C520" s="34"/>
      <c r="D520" s="34"/>
      <c r="E520" s="37"/>
      <c r="F520" s="34"/>
      <c r="G520" s="44">
        <f>'Базовые концовки'!F145</f>
        <v>0</v>
      </c>
      <c r="H520" s="38"/>
      <c r="I520" s="38"/>
      <c r="J520" s="34"/>
      <c r="K520" s="34"/>
      <c r="L520" s="44">
        <f>'Текущие концовки'!F145</f>
        <v>0</v>
      </c>
      <c r="M520" s="38"/>
      <c r="N520" s="38"/>
      <c r="T520" s="21"/>
      <c r="U520" s="21"/>
      <c r="V520" s="21"/>
      <c r="X520" s="17"/>
      <c r="Y520" s="21"/>
      <c r="Z520" s="21"/>
    </row>
    <row r="521" spans="1:26" ht="12.75" hidden="1">
      <c r="A521" s="27"/>
      <c r="B521" s="31" t="s">
        <v>130</v>
      </c>
      <c r="C521" s="34"/>
      <c r="D521" s="34"/>
      <c r="E521" s="37"/>
      <c r="F521" s="34"/>
      <c r="G521" s="44">
        <f>'Базовые концовки'!F146</f>
        <v>0</v>
      </c>
      <c r="H521" s="38">
        <f>'Базовые концовки'!G146</f>
        <v>0</v>
      </c>
      <c r="I521" s="38">
        <f>'Базовые концовки'!H146</f>
        <v>0</v>
      </c>
      <c r="J521" s="34"/>
      <c r="K521" s="34"/>
      <c r="L521" s="44">
        <f>'Текущие концовки'!F146</f>
        <v>0</v>
      </c>
      <c r="M521" s="38">
        <f>'Текущие концовки'!G146</f>
        <v>0</v>
      </c>
      <c r="N521" s="38">
        <f>'Текущие концовки'!H146</f>
        <v>0</v>
      </c>
      <c r="T521" s="21">
        <f>'Текущие концовки'!G146</f>
        <v>0</v>
      </c>
      <c r="U521" s="21">
        <f>'Текущие концовки'!H146</f>
        <v>0</v>
      </c>
      <c r="V521" s="21">
        <f>'Текущие концовки'!I146</f>
        <v>0</v>
      </c>
      <c r="X521" s="17">
        <f>'Текущие концовки'!K146</f>
        <v>0</v>
      </c>
      <c r="Y521" s="21">
        <f>'Текущие концовки'!L146</f>
        <v>0</v>
      </c>
      <c r="Z521" s="21">
        <f>'Текущие концовки'!M146</f>
        <v>0</v>
      </c>
    </row>
    <row r="522" spans="1:26" ht="12.75" hidden="1">
      <c r="A522" s="27"/>
      <c r="B522" s="31" t="s">
        <v>108</v>
      </c>
      <c r="C522" s="34"/>
      <c r="D522" s="34"/>
      <c r="E522" s="37"/>
      <c r="F522" s="34"/>
      <c r="G522" s="44"/>
      <c r="H522" s="38"/>
      <c r="I522" s="38"/>
      <c r="J522" s="34"/>
      <c r="K522" s="34"/>
      <c r="L522" s="44"/>
      <c r="M522" s="38"/>
      <c r="N522" s="38"/>
      <c r="T522" s="21"/>
      <c r="U522" s="21"/>
      <c r="V522" s="21"/>
      <c r="X522" s="17"/>
      <c r="Y522" s="21"/>
      <c r="Z522" s="21"/>
    </row>
    <row r="523" spans="1:26" ht="12.75" hidden="1">
      <c r="A523" s="27"/>
      <c r="B523" s="31" t="s">
        <v>131</v>
      </c>
      <c r="C523" s="34"/>
      <c r="D523" s="34"/>
      <c r="E523" s="37"/>
      <c r="F523" s="34"/>
      <c r="G523" s="44" t="e">
        <f>'Базовые концовки'!F148</f>
        <v>#NAME?</v>
      </c>
      <c r="H523" s="38"/>
      <c r="I523" s="38"/>
      <c r="J523" s="34"/>
      <c r="K523" s="34"/>
      <c r="L523" s="44" t="e">
        <f>'Текущие концовки'!F148</f>
        <v>#NAME?</v>
      </c>
      <c r="M523" s="38"/>
      <c r="N523" s="38"/>
      <c r="T523" s="21"/>
      <c r="U523" s="21"/>
      <c r="V523" s="21"/>
      <c r="X523" s="17"/>
      <c r="Y523" s="21"/>
      <c r="Z523" s="21"/>
    </row>
    <row r="524" spans="1:26" ht="25.5" hidden="1">
      <c r="A524" s="27"/>
      <c r="B524" s="31" t="s">
        <v>112</v>
      </c>
      <c r="C524" s="34"/>
      <c r="D524" s="34"/>
      <c r="E524" s="37"/>
      <c r="F524" s="34"/>
      <c r="G524" s="44">
        <f>'Базовые концовки'!F149</f>
        <v>0</v>
      </c>
      <c r="H524" s="38"/>
      <c r="I524" s="38"/>
      <c r="J524" s="34"/>
      <c r="K524" s="34"/>
      <c r="L524" s="44">
        <f>'Текущие концовки'!F149</f>
        <v>0</v>
      </c>
      <c r="M524" s="38"/>
      <c r="N524" s="38"/>
      <c r="T524" s="21"/>
      <c r="U524" s="21"/>
      <c r="V524" s="21"/>
      <c r="X524" s="17"/>
      <c r="Y524" s="21"/>
      <c r="Z524" s="21"/>
    </row>
    <row r="525" spans="1:26" ht="12.75" hidden="1">
      <c r="A525" s="27"/>
      <c r="B525" s="31" t="s">
        <v>132</v>
      </c>
      <c r="C525" s="34"/>
      <c r="D525" s="34"/>
      <c r="E525" s="37"/>
      <c r="F525" s="34"/>
      <c r="G525" s="44">
        <f>'Базовые концовки'!F150</f>
        <v>0</v>
      </c>
      <c r="H525" s="38"/>
      <c r="I525" s="38"/>
      <c r="J525" s="34"/>
      <c r="K525" s="34"/>
      <c r="L525" s="44">
        <f>'Текущие концовки'!F150</f>
        <v>0</v>
      </c>
      <c r="M525" s="38"/>
      <c r="N525" s="38"/>
      <c r="T525" s="21"/>
      <c r="U525" s="21"/>
      <c r="V525" s="21"/>
      <c r="X525" s="17"/>
      <c r="Y525" s="21"/>
      <c r="Z525" s="21"/>
    </row>
    <row r="526" spans="1:26" ht="12.75" hidden="1">
      <c r="A526" s="27"/>
      <c r="B526" s="31" t="s">
        <v>114</v>
      </c>
      <c r="C526" s="34"/>
      <c r="D526" s="34"/>
      <c r="E526" s="37"/>
      <c r="F526" s="34"/>
      <c r="G526" s="44">
        <f>'Базовые концовки'!F151</f>
        <v>0</v>
      </c>
      <c r="H526" s="38"/>
      <c r="I526" s="38"/>
      <c r="J526" s="34"/>
      <c r="K526" s="34"/>
      <c r="L526" s="44">
        <f>'Текущие концовки'!F151</f>
        <v>0</v>
      </c>
      <c r="M526" s="38"/>
      <c r="N526" s="38"/>
      <c r="T526" s="21"/>
      <c r="U526" s="21"/>
      <c r="V526" s="21"/>
      <c r="X526" s="17"/>
      <c r="Y526" s="21"/>
      <c r="Z526" s="21"/>
    </row>
    <row r="527" spans="1:26" ht="25.5" hidden="1">
      <c r="A527" s="27"/>
      <c r="B527" s="31" t="s">
        <v>133</v>
      </c>
      <c r="C527" s="34"/>
      <c r="D527" s="34"/>
      <c r="E527" s="37"/>
      <c r="F527" s="34"/>
      <c r="G527" s="44">
        <f>'Базовые концовки'!F152</f>
        <v>0</v>
      </c>
      <c r="H527" s="38"/>
      <c r="I527" s="38"/>
      <c r="J527" s="34"/>
      <c r="K527" s="34"/>
      <c r="L527" s="44">
        <f>'Текущие концовки'!F152</f>
        <v>0</v>
      </c>
      <c r="M527" s="38"/>
      <c r="N527" s="38"/>
      <c r="T527" s="21"/>
      <c r="U527" s="21"/>
      <c r="V527" s="21"/>
      <c r="X527" s="17"/>
      <c r="Y527" s="21"/>
      <c r="Z527" s="21"/>
    </row>
    <row r="528" spans="1:26" ht="12.75" hidden="1">
      <c r="A528" s="27"/>
      <c r="B528" s="31" t="s">
        <v>134</v>
      </c>
      <c r="C528" s="34"/>
      <c r="D528" s="34"/>
      <c r="E528" s="37"/>
      <c r="F528" s="34"/>
      <c r="G528" s="44">
        <f>'Базовые концовки'!F153</f>
        <v>0</v>
      </c>
      <c r="H528" s="38">
        <f>'Базовые концовки'!G153</f>
        <v>0</v>
      </c>
      <c r="I528" s="38">
        <f>'Базовые концовки'!H153</f>
        <v>0</v>
      </c>
      <c r="J528" s="34"/>
      <c r="K528" s="34"/>
      <c r="L528" s="44">
        <f>'Текущие концовки'!F153</f>
        <v>0</v>
      </c>
      <c r="M528" s="38">
        <f>'Текущие концовки'!G153</f>
        <v>0</v>
      </c>
      <c r="N528" s="38">
        <f>'Текущие концовки'!H153</f>
        <v>0</v>
      </c>
      <c r="T528" s="21">
        <f>'Текущие концовки'!G153</f>
        <v>0</v>
      </c>
      <c r="U528" s="21">
        <f>'Текущие концовки'!H153</f>
        <v>0</v>
      </c>
      <c r="V528" s="21">
        <f>'Текущие концовки'!I153</f>
        <v>0</v>
      </c>
      <c r="X528" s="17">
        <f>'Текущие концовки'!K153</f>
        <v>0</v>
      </c>
      <c r="Y528" s="21">
        <f>'Текущие концовки'!L153</f>
        <v>0</v>
      </c>
      <c r="Z528" s="21">
        <f>'Текущие концовки'!M153</f>
        <v>0</v>
      </c>
    </row>
    <row r="529" spans="1:26" ht="12.75" hidden="1">
      <c r="A529" s="27"/>
      <c r="B529" s="31" t="s">
        <v>132</v>
      </c>
      <c r="C529" s="34"/>
      <c r="D529" s="34"/>
      <c r="E529" s="37"/>
      <c r="F529" s="34"/>
      <c r="G529" s="44">
        <f>'Базовые концовки'!F154</f>
        <v>0</v>
      </c>
      <c r="H529" s="38"/>
      <c r="I529" s="38"/>
      <c r="J529" s="34"/>
      <c r="K529" s="34"/>
      <c r="L529" s="44">
        <f>'Текущие концовки'!F154</f>
        <v>0</v>
      </c>
      <c r="M529" s="38"/>
      <c r="N529" s="38"/>
      <c r="T529" s="21"/>
      <c r="U529" s="21"/>
      <c r="V529" s="21"/>
      <c r="X529" s="17"/>
      <c r="Y529" s="21"/>
      <c r="Z529" s="21"/>
    </row>
    <row r="530" spans="1:26" ht="12.75" hidden="1">
      <c r="A530" s="27"/>
      <c r="B530" s="31" t="s">
        <v>114</v>
      </c>
      <c r="C530" s="34"/>
      <c r="D530" s="34"/>
      <c r="E530" s="37"/>
      <c r="F530" s="34"/>
      <c r="G530" s="44">
        <f>'Базовые концовки'!F155</f>
        <v>0</v>
      </c>
      <c r="H530" s="38"/>
      <c r="I530" s="38"/>
      <c r="J530" s="34"/>
      <c r="K530" s="34"/>
      <c r="L530" s="44">
        <f>'Текущие концовки'!F155</f>
        <v>0</v>
      </c>
      <c r="M530" s="38"/>
      <c r="N530" s="38"/>
      <c r="T530" s="21"/>
      <c r="U530" s="21"/>
      <c r="V530" s="21"/>
      <c r="X530" s="17"/>
      <c r="Y530" s="21"/>
      <c r="Z530" s="21"/>
    </row>
    <row r="531" spans="1:26" ht="25.5" hidden="1">
      <c r="A531" s="27"/>
      <c r="B531" s="31" t="s">
        <v>135</v>
      </c>
      <c r="C531" s="34"/>
      <c r="D531" s="34"/>
      <c r="E531" s="37"/>
      <c r="F531" s="34"/>
      <c r="G531" s="44">
        <f>'Базовые концовки'!F156</f>
        <v>0</v>
      </c>
      <c r="H531" s="38"/>
      <c r="I531" s="38"/>
      <c r="J531" s="34"/>
      <c r="K531" s="34"/>
      <c r="L531" s="44">
        <f>'Текущие концовки'!F156</f>
        <v>0</v>
      </c>
      <c r="M531" s="38"/>
      <c r="N531" s="38"/>
      <c r="T531" s="21"/>
      <c r="U531" s="21"/>
      <c r="V531" s="21"/>
      <c r="X531" s="17"/>
      <c r="Y531" s="21"/>
      <c r="Z531" s="21"/>
    </row>
    <row r="532" spans="1:26" ht="25.5" hidden="1">
      <c r="A532" s="27"/>
      <c r="B532" s="31" t="s">
        <v>136</v>
      </c>
      <c r="C532" s="34"/>
      <c r="D532" s="34"/>
      <c r="E532" s="37"/>
      <c r="F532" s="34"/>
      <c r="G532" s="44">
        <f>'Базовые концовки'!F157</f>
        <v>0</v>
      </c>
      <c r="H532" s="38">
        <f>'Базовые концовки'!G157</f>
        <v>0</v>
      </c>
      <c r="I532" s="38">
        <f>'Базовые концовки'!H157</f>
        <v>0</v>
      </c>
      <c r="J532" s="34"/>
      <c r="K532" s="34"/>
      <c r="L532" s="44">
        <f>'Текущие концовки'!F157</f>
        <v>0</v>
      </c>
      <c r="M532" s="38">
        <f>'Текущие концовки'!G157</f>
        <v>0</v>
      </c>
      <c r="N532" s="38">
        <f>'Текущие концовки'!H157</f>
        <v>0</v>
      </c>
      <c r="T532" s="21">
        <f>'Текущие концовки'!G157</f>
        <v>0</v>
      </c>
      <c r="U532" s="21">
        <f>'Текущие концовки'!H157</f>
        <v>0</v>
      </c>
      <c r="V532" s="21">
        <f>'Текущие концовки'!I157</f>
        <v>0</v>
      </c>
      <c r="X532" s="17">
        <f>'Текущие концовки'!K157</f>
        <v>0</v>
      </c>
      <c r="Y532" s="21">
        <f>'Текущие концовки'!L157</f>
        <v>0</v>
      </c>
      <c r="Z532" s="21">
        <f>'Текущие концовки'!M157</f>
        <v>0</v>
      </c>
    </row>
    <row r="533" spans="1:26" ht="25.5" hidden="1">
      <c r="A533" s="27"/>
      <c r="B533" s="31" t="s">
        <v>112</v>
      </c>
      <c r="C533" s="34"/>
      <c r="D533" s="34"/>
      <c r="E533" s="37"/>
      <c r="F533" s="34"/>
      <c r="G533" s="44">
        <f>'Базовые концовки'!F158</f>
        <v>0</v>
      </c>
      <c r="H533" s="38"/>
      <c r="I533" s="38"/>
      <c r="J533" s="34"/>
      <c r="K533" s="34"/>
      <c r="L533" s="44">
        <f>'Текущие концовки'!F158</f>
        <v>0</v>
      </c>
      <c r="M533" s="38"/>
      <c r="N533" s="38"/>
      <c r="T533" s="21"/>
      <c r="U533" s="21"/>
      <c r="V533" s="21"/>
      <c r="X533" s="17"/>
      <c r="Y533" s="21"/>
      <c r="Z533" s="21"/>
    </row>
    <row r="534" spans="1:26" ht="12.75" hidden="1">
      <c r="A534" s="27"/>
      <c r="B534" s="31" t="s">
        <v>132</v>
      </c>
      <c r="C534" s="34"/>
      <c r="D534" s="34"/>
      <c r="E534" s="37"/>
      <c r="F534" s="34"/>
      <c r="G534" s="44">
        <f>'Базовые концовки'!F159</f>
        <v>0</v>
      </c>
      <c r="H534" s="38"/>
      <c r="I534" s="38"/>
      <c r="J534" s="34"/>
      <c r="K534" s="34"/>
      <c r="L534" s="44">
        <f>'Текущие концовки'!F159</f>
        <v>0</v>
      </c>
      <c r="M534" s="38"/>
      <c r="N534" s="38"/>
      <c r="T534" s="21"/>
      <c r="U534" s="21"/>
      <c r="V534" s="21"/>
      <c r="X534" s="17"/>
      <c r="Y534" s="21"/>
      <c r="Z534" s="21"/>
    </row>
    <row r="535" spans="1:26" ht="12.75" hidden="1">
      <c r="A535" s="27"/>
      <c r="B535" s="31" t="s">
        <v>114</v>
      </c>
      <c r="C535" s="34"/>
      <c r="D535" s="34"/>
      <c r="E535" s="37"/>
      <c r="F535" s="34"/>
      <c r="G535" s="44">
        <f>'Базовые концовки'!F160</f>
        <v>0</v>
      </c>
      <c r="H535" s="38"/>
      <c r="I535" s="38"/>
      <c r="J535" s="34"/>
      <c r="K535" s="34"/>
      <c r="L535" s="44">
        <f>'Текущие концовки'!F160</f>
        <v>0</v>
      </c>
      <c r="M535" s="38"/>
      <c r="N535" s="38"/>
      <c r="T535" s="21"/>
      <c r="U535" s="21"/>
      <c r="V535" s="21"/>
      <c r="X535" s="17"/>
      <c r="Y535" s="21"/>
      <c r="Z535" s="21"/>
    </row>
    <row r="536" spans="1:26" ht="25.5" hidden="1">
      <c r="A536" s="27"/>
      <c r="B536" s="31" t="s">
        <v>137</v>
      </c>
      <c r="C536" s="34"/>
      <c r="D536" s="34"/>
      <c r="E536" s="37"/>
      <c r="F536" s="34"/>
      <c r="G536" s="44">
        <f>'Базовые концовки'!F161</f>
        <v>0</v>
      </c>
      <c r="H536" s="38"/>
      <c r="I536" s="38"/>
      <c r="J536" s="34"/>
      <c r="K536" s="34"/>
      <c r="L536" s="44">
        <f>'Текущие концовки'!F161</f>
        <v>0</v>
      </c>
      <c r="M536" s="38"/>
      <c r="N536" s="38"/>
      <c r="T536" s="21"/>
      <c r="U536" s="21"/>
      <c r="V536" s="21"/>
      <c r="X536" s="17"/>
      <c r="Y536" s="21"/>
      <c r="Z536" s="21"/>
    </row>
    <row r="537" spans="1:26" ht="25.5" hidden="1">
      <c r="A537" s="27"/>
      <c r="B537" s="31" t="s">
        <v>138</v>
      </c>
      <c r="C537" s="34"/>
      <c r="D537" s="34"/>
      <c r="E537" s="37"/>
      <c r="F537" s="34"/>
      <c r="G537" s="44">
        <f>'Базовые концовки'!F162</f>
        <v>0</v>
      </c>
      <c r="H537" s="38">
        <f>'Базовые концовки'!G162</f>
        <v>0</v>
      </c>
      <c r="I537" s="38">
        <f>'Базовые концовки'!H162</f>
        <v>0</v>
      </c>
      <c r="J537" s="34"/>
      <c r="K537" s="34"/>
      <c r="L537" s="44">
        <f>'Текущие концовки'!F162</f>
        <v>0</v>
      </c>
      <c r="M537" s="38">
        <f>'Текущие концовки'!G162</f>
        <v>0</v>
      </c>
      <c r="N537" s="38">
        <f>'Текущие концовки'!H162</f>
        <v>0</v>
      </c>
      <c r="T537" s="21">
        <f>'Текущие концовки'!G162</f>
        <v>0</v>
      </c>
      <c r="U537" s="21">
        <f>'Текущие концовки'!H162</f>
        <v>0</v>
      </c>
      <c r="V537" s="21">
        <f>'Текущие концовки'!I162</f>
        <v>0</v>
      </c>
      <c r="X537" s="17">
        <f>'Текущие концовки'!K162</f>
        <v>0</v>
      </c>
      <c r="Y537" s="21">
        <f>'Текущие концовки'!L162</f>
        <v>0</v>
      </c>
      <c r="Z537" s="21">
        <f>'Текущие концовки'!M162</f>
        <v>0</v>
      </c>
    </row>
    <row r="538" spans="1:26" ht="25.5" hidden="1">
      <c r="A538" s="27"/>
      <c r="B538" s="31" t="s">
        <v>112</v>
      </c>
      <c r="C538" s="34"/>
      <c r="D538" s="34"/>
      <c r="E538" s="37"/>
      <c r="F538" s="34"/>
      <c r="G538" s="44">
        <f>'Базовые концовки'!F163</f>
        <v>0</v>
      </c>
      <c r="H538" s="38"/>
      <c r="I538" s="38"/>
      <c r="J538" s="34"/>
      <c r="K538" s="34"/>
      <c r="L538" s="44">
        <f>'Текущие концовки'!F163</f>
        <v>0</v>
      </c>
      <c r="M538" s="38"/>
      <c r="N538" s="38"/>
      <c r="T538" s="21"/>
      <c r="U538" s="21"/>
      <c r="V538" s="21"/>
      <c r="X538" s="17"/>
      <c r="Y538" s="21"/>
      <c r="Z538" s="21"/>
    </row>
    <row r="539" spans="1:26" ht="12.75">
      <c r="A539" s="27"/>
      <c r="B539" s="31" t="s">
        <v>160</v>
      </c>
      <c r="C539" s="34"/>
      <c r="D539" s="34"/>
      <c r="E539" s="34"/>
      <c r="F539" s="37"/>
      <c r="G539" s="44" t="e">
        <f>'Базовые концовки'!F164</f>
        <v>#NAME?</v>
      </c>
      <c r="H539" s="38">
        <f>'Базовые концовки'!G164</f>
        <v>0</v>
      </c>
      <c r="I539" s="38">
        <f>'Базовые концовки'!H164</f>
        <v>0</v>
      </c>
      <c r="J539" s="34"/>
      <c r="K539" s="34"/>
      <c r="L539" s="44" t="e">
        <f>'Текущие концовки'!F164</f>
        <v>#NAME?</v>
      </c>
      <c r="M539" s="38">
        <f>'Текущие концовки'!G164</f>
        <v>0</v>
      </c>
      <c r="N539" s="38">
        <f>'Текущие концовки'!H164</f>
        <v>0</v>
      </c>
      <c r="T539" s="21">
        <f>'Текущие концовки'!G164</f>
        <v>0</v>
      </c>
      <c r="U539" s="21">
        <f>'Текущие концовки'!H164</f>
        <v>0</v>
      </c>
      <c r="V539" s="21">
        <f>'Текущие концовки'!I164</f>
        <v>0</v>
      </c>
      <c r="X539" s="17">
        <f>'Текущие концовки'!K164</f>
        <v>0</v>
      </c>
      <c r="Y539" s="21">
        <f>'Текущие концовки'!L164</f>
        <v>0</v>
      </c>
      <c r="Z539" s="21">
        <f>'Текущие концовки'!M164</f>
        <v>0</v>
      </c>
    </row>
    <row r="540" spans="1:26" ht="25.5" hidden="1">
      <c r="A540" s="27"/>
      <c r="B540" s="31" t="s">
        <v>140</v>
      </c>
      <c r="C540" s="34"/>
      <c r="D540" s="34"/>
      <c r="E540" s="37"/>
      <c r="F540" s="34"/>
      <c r="G540" s="44">
        <f>'Базовые концовки'!F165</f>
        <v>0</v>
      </c>
      <c r="H540" s="38"/>
      <c r="I540" s="38"/>
      <c r="J540" s="34"/>
      <c r="K540" s="34"/>
      <c r="L540" s="44">
        <f>'Текущие концовки'!F165</f>
        <v>0</v>
      </c>
      <c r="M540" s="38"/>
      <c r="N540" s="38"/>
      <c r="T540" s="21"/>
      <c r="U540" s="21"/>
      <c r="V540" s="21"/>
      <c r="X540" s="17"/>
      <c r="Y540" s="21"/>
      <c r="Z540" s="21"/>
    </row>
    <row r="541" spans="1:26" ht="12.75">
      <c r="A541" s="27"/>
      <c r="B541" s="31" t="s">
        <v>141</v>
      </c>
      <c r="C541" s="34"/>
      <c r="D541" s="34"/>
      <c r="E541" s="34"/>
      <c r="F541" s="37"/>
      <c r="G541" s="44">
        <f>'Базовые концовки'!F166</f>
        <v>122.71</v>
      </c>
      <c r="H541" s="38"/>
      <c r="I541" s="38"/>
      <c r="J541" s="34"/>
      <c r="K541" s="34"/>
      <c r="L541" s="44">
        <f>'Текущие концовки'!F166</f>
        <v>1210.56</v>
      </c>
      <c r="M541" s="38"/>
      <c r="N541" s="38"/>
      <c r="T541" s="21"/>
      <c r="U541" s="21"/>
      <c r="V541" s="21"/>
      <c r="X541" s="17"/>
      <c r="Y541" s="21"/>
      <c r="Z541" s="21"/>
    </row>
    <row r="542" spans="1:26" ht="12.75">
      <c r="A542" s="27"/>
      <c r="B542" s="31" t="s">
        <v>142</v>
      </c>
      <c r="C542" s="34"/>
      <c r="D542" s="34"/>
      <c r="E542" s="34"/>
      <c r="F542" s="37"/>
      <c r="G542" s="44">
        <f>'Базовые концовки'!F167</f>
        <v>67.16</v>
      </c>
      <c r="H542" s="38"/>
      <c r="I542" s="38"/>
      <c r="J542" s="34"/>
      <c r="K542" s="34"/>
      <c r="L542" s="44">
        <f>'Текущие концовки'!F167</f>
        <v>623.2</v>
      </c>
      <c r="M542" s="38"/>
      <c r="N542" s="38"/>
      <c r="T542" s="21"/>
      <c r="U542" s="21"/>
      <c r="V542" s="21"/>
      <c r="X542" s="17"/>
      <c r="Y542" s="21"/>
      <c r="Z542" s="21"/>
    </row>
    <row r="543" spans="1:26" ht="25.5" hidden="1">
      <c r="A543" s="27"/>
      <c r="B543" s="31" t="s">
        <v>143</v>
      </c>
      <c r="C543" s="34"/>
      <c r="D543" s="34"/>
      <c r="E543" s="37"/>
      <c r="F543" s="34"/>
      <c r="G543" s="38">
        <f>'Базовые концовки'!F168</f>
        <v>0</v>
      </c>
      <c r="H543" s="38"/>
      <c r="I543" s="38"/>
      <c r="J543" s="34"/>
      <c r="K543" s="34"/>
      <c r="L543" s="38">
        <f>'Текущие концовки'!F168</f>
        <v>0</v>
      </c>
      <c r="M543" s="38"/>
      <c r="N543" s="38"/>
      <c r="T543" s="21"/>
      <c r="U543" s="21"/>
      <c r="V543" s="21"/>
      <c r="X543" s="17"/>
      <c r="Y543" s="21">
        <f>'Текущие концовки'!L168</f>
        <v>0</v>
      </c>
      <c r="Z543" s="21"/>
    </row>
    <row r="544" spans="1:26" ht="12.75" hidden="1">
      <c r="A544" s="27"/>
      <c r="B544" s="31" t="s">
        <v>144</v>
      </c>
      <c r="C544" s="34"/>
      <c r="D544" s="34"/>
      <c r="E544" s="37"/>
      <c r="F544" s="34"/>
      <c r="G544" s="38">
        <f>'Базовые концовки'!F169</f>
        <v>0</v>
      </c>
      <c r="H544" s="38"/>
      <c r="I544" s="38"/>
      <c r="J544" s="34"/>
      <c r="K544" s="34"/>
      <c r="L544" s="38">
        <f>'Текущие концовки'!F169</f>
        <v>0</v>
      </c>
      <c r="M544" s="38"/>
      <c r="N544" s="38"/>
      <c r="T544" s="21"/>
      <c r="U544" s="21"/>
      <c r="V544" s="21"/>
      <c r="X544" s="17"/>
      <c r="Y544" s="21">
        <f>'Текущие концовки'!L169</f>
        <v>0</v>
      </c>
      <c r="Z544" s="21"/>
    </row>
    <row r="545" spans="1:26" ht="12.75" hidden="1">
      <c r="A545" s="27"/>
      <c r="B545" s="31" t="s">
        <v>145</v>
      </c>
      <c r="C545" s="34"/>
      <c r="D545" s="34"/>
      <c r="E545" s="34"/>
      <c r="F545" s="37"/>
      <c r="G545" s="38">
        <f>'Базовые концовки'!F170</f>
        <v>116.21</v>
      </c>
      <c r="H545" s="38"/>
      <c r="I545" s="38"/>
      <c r="J545" s="34"/>
      <c r="K545" s="34"/>
      <c r="L545" s="38">
        <f>'Текущие концовки'!F170</f>
        <v>1347.95</v>
      </c>
      <c r="M545" s="38"/>
      <c r="N545" s="38"/>
      <c r="T545" s="21"/>
      <c r="U545" s="21"/>
      <c r="V545" s="21"/>
      <c r="X545" s="17"/>
      <c r="Y545" s="21"/>
      <c r="Z545" s="21"/>
    </row>
    <row r="546" spans="1:26" ht="12.75" hidden="1">
      <c r="A546" s="27"/>
      <c r="B546" s="31" t="s">
        <v>146</v>
      </c>
      <c r="C546" s="34"/>
      <c r="D546" s="34"/>
      <c r="E546" s="34"/>
      <c r="F546" s="37"/>
      <c r="G546" s="38">
        <f>'Базовые концовки'!F171</f>
        <v>1.47</v>
      </c>
      <c r="H546" s="38"/>
      <c r="I546" s="38"/>
      <c r="J546" s="34"/>
      <c r="K546" s="34"/>
      <c r="L546" s="38">
        <f>'Текущие концовки'!F171</f>
        <v>17.03</v>
      </c>
      <c r="M546" s="38"/>
      <c r="N546" s="38"/>
      <c r="T546" s="21"/>
      <c r="U546" s="21"/>
      <c r="V546" s="21"/>
      <c r="X546" s="17"/>
      <c r="Y546" s="21"/>
      <c r="Z546" s="21"/>
    </row>
    <row r="547" spans="1:26" ht="12.75" hidden="1">
      <c r="A547" s="27"/>
      <c r="B547" s="31" t="s">
        <v>147</v>
      </c>
      <c r="C547" s="34"/>
      <c r="D547" s="34"/>
      <c r="E547" s="34"/>
      <c r="F547" s="37"/>
      <c r="G547" s="38">
        <f>'Базовые концовки'!F172</f>
        <v>117.68</v>
      </c>
      <c r="H547" s="38"/>
      <c r="I547" s="38"/>
      <c r="J547" s="34"/>
      <c r="K547" s="34"/>
      <c r="L547" s="38">
        <f>'Текущие концовки'!F172</f>
        <v>1364.98</v>
      </c>
      <c r="M547" s="38"/>
      <c r="N547" s="38"/>
      <c r="T547" s="21"/>
      <c r="U547" s="21"/>
      <c r="V547" s="21"/>
      <c r="X547" s="17"/>
      <c r="Y547" s="21"/>
      <c r="Z547" s="21"/>
    </row>
    <row r="548" spans="1:26" ht="12.75" hidden="1">
      <c r="A548" s="27"/>
      <c r="B548" s="31" t="s">
        <v>148</v>
      </c>
      <c r="C548" s="34"/>
      <c r="D548" s="34"/>
      <c r="E548" s="34"/>
      <c r="F548" s="37"/>
      <c r="G548" s="39" t="e">
        <f>'Базовые концовки'!J173</f>
        <v>#NAME?</v>
      </c>
      <c r="H548" s="38"/>
      <c r="I548" s="38"/>
      <c r="J548" s="34"/>
      <c r="K548" s="34"/>
      <c r="L548" s="39" t="e">
        <f>'Текущие концовки'!J173</f>
        <v>#NAME?</v>
      </c>
      <c r="M548" s="38"/>
      <c r="N548" s="38"/>
      <c r="T548" s="21"/>
      <c r="U548" s="21"/>
      <c r="V548" s="21"/>
      <c r="X548" s="17"/>
      <c r="Y548" s="21"/>
      <c r="Z548" s="21"/>
    </row>
    <row r="549" spans="1:26" ht="12.75" hidden="1">
      <c r="A549" s="27"/>
      <c r="B549" s="31" t="s">
        <v>149</v>
      </c>
      <c r="C549" s="34"/>
      <c r="D549" s="34"/>
      <c r="E549" s="34"/>
      <c r="F549" s="37"/>
      <c r="G549" s="39" t="e">
        <f>'Базовые концовки'!J174</f>
        <v>#NAME?</v>
      </c>
      <c r="H549" s="38"/>
      <c r="I549" s="38"/>
      <c r="J549" s="34"/>
      <c r="K549" s="34"/>
      <c r="L549" s="39" t="e">
        <f>'Текущие концовки'!J174</f>
        <v>#NAME?</v>
      </c>
      <c r="M549" s="38"/>
      <c r="N549" s="38"/>
      <c r="T549" s="21"/>
      <c r="U549" s="21"/>
      <c r="V549" s="21"/>
      <c r="X549" s="17"/>
      <c r="Y549" s="21"/>
      <c r="Z549" s="21"/>
    </row>
    <row r="550" spans="1:26" ht="12.75" hidden="1">
      <c r="A550" s="27"/>
      <c r="B550" s="31" t="s">
        <v>150</v>
      </c>
      <c r="C550" s="34"/>
      <c r="D550" s="34"/>
      <c r="E550" s="34"/>
      <c r="F550" s="37"/>
      <c r="G550" s="39" t="e">
        <f>'Базовые концовки'!J175</f>
        <v>#NAME?</v>
      </c>
      <c r="H550" s="38"/>
      <c r="I550" s="38"/>
      <c r="J550" s="34"/>
      <c r="K550" s="34"/>
      <c r="L550" s="39" t="e">
        <f>'Текущие концовки'!J175</f>
        <v>#NAME?</v>
      </c>
      <c r="M550" s="38"/>
      <c r="N550" s="38"/>
      <c r="T550" s="21"/>
      <c r="U550" s="21"/>
      <c r="V550" s="21"/>
      <c r="X550" s="17"/>
      <c r="Y550" s="21"/>
      <c r="Z550" s="21"/>
    </row>
    <row r="551" spans="1:14" ht="12.75">
      <c r="A551" s="27"/>
      <c r="B551" s="27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</row>
    <row r="552" spans="1:14" ht="12.75">
      <c r="A552" s="27"/>
      <c r="B552" s="82" t="s">
        <v>161</v>
      </c>
      <c r="C552" s="82"/>
      <c r="D552" s="82"/>
      <c r="E552" s="82"/>
      <c r="F552" s="82"/>
      <c r="G552" s="82"/>
      <c r="H552" s="82"/>
      <c r="I552" s="82"/>
      <c r="J552" s="82"/>
      <c r="K552" s="82"/>
      <c r="L552" s="82"/>
      <c r="M552" s="82"/>
      <c r="N552" s="82"/>
    </row>
    <row r="553" spans="1:14" ht="12.75">
      <c r="A553" s="27"/>
      <c r="B553" s="27"/>
      <c r="C553" s="34"/>
      <c r="D553" s="34"/>
      <c r="E553" s="34"/>
      <c r="F553" s="34"/>
      <c r="G553" s="34"/>
      <c r="H553" s="34"/>
      <c r="I553" s="34"/>
      <c r="J553" s="78" t="s">
        <v>19</v>
      </c>
      <c r="K553" s="78"/>
      <c r="L553" s="78"/>
      <c r="M553" s="78"/>
      <c r="N553" s="78"/>
    </row>
    <row r="554" spans="1:14" ht="12.75">
      <c r="A554" s="27"/>
      <c r="B554" s="27"/>
      <c r="C554" s="34"/>
      <c r="D554" s="34"/>
      <c r="E554" s="34"/>
      <c r="F554" s="34"/>
      <c r="G554" s="34"/>
      <c r="H554" s="34"/>
      <c r="I554" s="34"/>
      <c r="J554" s="79" t="s">
        <v>162</v>
      </c>
      <c r="K554" s="79"/>
      <c r="L554" s="79"/>
      <c r="M554" s="79"/>
      <c r="N554" s="79"/>
    </row>
    <row r="555" spans="1:14" ht="12.75">
      <c r="A555" s="28" t="s">
        <v>163</v>
      </c>
      <c r="B555" s="63" t="s">
        <v>164</v>
      </c>
      <c r="C555" s="34">
        <v>0.0264</v>
      </c>
      <c r="D555" s="35">
        <f>'Базовые цены за единицу'!B34</f>
        <v>1050.32</v>
      </c>
      <c r="E555" s="35">
        <f>'Базовые цены за единицу'!C34</f>
        <v>811.54</v>
      </c>
      <c r="F555" s="35">
        <f>'Базовые цены за единицу'!D34</f>
        <v>238.78</v>
      </c>
      <c r="G555" s="35">
        <f>'Базовые цены с учетом расхода'!B34</f>
        <v>27.72</v>
      </c>
      <c r="H555" s="35">
        <f>'Базовые цены с учетом расхода'!C34</f>
        <v>21.42</v>
      </c>
      <c r="I555" s="35">
        <f>'Базовые цены с учетом расхода'!D34</f>
        <v>6.3</v>
      </c>
      <c r="J555" s="34">
        <v>11.6</v>
      </c>
      <c r="K555" s="35">
        <v>6.53</v>
      </c>
      <c r="L555" s="46">
        <f>'Текущие цены с учетом расхода'!B34</f>
        <v>289.69</v>
      </c>
      <c r="M555" s="46">
        <f>'Текущие цены с учетом расхода'!C34</f>
        <v>248.53</v>
      </c>
      <c r="N555" s="35">
        <f>'Текущие цены с учетом расхода'!D34</f>
        <v>41.16</v>
      </c>
    </row>
    <row r="556" spans="1:14" ht="29.25" customHeight="1">
      <c r="A556" s="27"/>
      <c r="B556" s="64"/>
      <c r="C556" s="34"/>
      <c r="D556" s="34"/>
      <c r="E556" s="35">
        <f>'Базовые цены за единицу'!F34</f>
        <v>0</v>
      </c>
      <c r="F556" s="35">
        <f>'Базовые цены за единицу'!E34</f>
        <v>86.61</v>
      </c>
      <c r="G556" s="34"/>
      <c r="H556" s="35">
        <f>'Базовые цены с учетом расхода'!F34</f>
        <v>0</v>
      </c>
      <c r="I556" s="35">
        <f>'Базовые цены с учетом расхода'!E34</f>
        <v>2.29</v>
      </c>
      <c r="J556" s="35">
        <v>1</v>
      </c>
      <c r="K556" s="35">
        <v>11.6</v>
      </c>
      <c r="L556" s="34"/>
      <c r="M556" s="35">
        <f>'Текущие цены с учетом расхода'!F34</f>
        <v>0</v>
      </c>
      <c r="N556" s="35">
        <f>'Текущие цены с учетом расхода'!E34</f>
        <v>26.52</v>
      </c>
    </row>
    <row r="557" spans="1:14" ht="12.75" hidden="1">
      <c r="A557" s="27"/>
      <c r="B557" s="29" t="s">
        <v>24</v>
      </c>
      <c r="C557" s="34"/>
      <c r="D557" s="34"/>
      <c r="E557" s="34"/>
      <c r="F557" s="34"/>
      <c r="G557" s="34">
        <v>21.42</v>
      </c>
      <c r="H557" s="34"/>
      <c r="I557" s="34"/>
      <c r="J557" s="34"/>
      <c r="K557" s="34"/>
      <c r="L557" s="34">
        <v>248.53</v>
      </c>
      <c r="M557" s="34"/>
      <c r="N557" s="34"/>
    </row>
    <row r="558" spans="1:14" ht="12.75" hidden="1">
      <c r="A558" s="27"/>
      <c r="B558" s="29" t="s">
        <v>25</v>
      </c>
      <c r="C558" s="34"/>
      <c r="D558" s="34"/>
      <c r="E558" s="34"/>
      <c r="F558" s="34"/>
      <c r="G558" s="34">
        <v>6.3</v>
      </c>
      <c r="H558" s="34"/>
      <c r="I558" s="34"/>
      <c r="J558" s="34"/>
      <c r="K558" s="34"/>
      <c r="L558" s="34">
        <v>41.16</v>
      </c>
      <c r="M558" s="34"/>
      <c r="N558" s="34"/>
    </row>
    <row r="559" spans="1:14" ht="12.75" hidden="1">
      <c r="A559" s="27"/>
      <c r="B559" s="29" t="s">
        <v>26</v>
      </c>
      <c r="C559" s="34"/>
      <c r="D559" s="34"/>
      <c r="E559" s="34"/>
      <c r="F559" s="34"/>
      <c r="G559" s="34">
        <v>2.29</v>
      </c>
      <c r="H559" s="34"/>
      <c r="I559" s="34"/>
      <c r="J559" s="34"/>
      <c r="K559" s="34"/>
      <c r="L559" s="34">
        <v>26.52</v>
      </c>
      <c r="M559" s="34"/>
      <c r="N559" s="34"/>
    </row>
    <row r="560" spans="1:14" ht="12.75" hidden="1">
      <c r="A560" s="27"/>
      <c r="B560" s="29" t="s">
        <v>27</v>
      </c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</row>
    <row r="561" spans="1:14" ht="25.5" hidden="1">
      <c r="A561" s="27"/>
      <c r="B561" s="29" t="s">
        <v>28</v>
      </c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</row>
    <row r="562" spans="1:15" ht="25.5" hidden="1">
      <c r="A562" s="27"/>
      <c r="B562" s="29" t="s">
        <v>29</v>
      </c>
      <c r="C562" s="34"/>
      <c r="D562" s="36"/>
      <c r="E562" s="34"/>
      <c r="F562" s="34"/>
      <c r="G562" s="34"/>
      <c r="H562" s="34"/>
      <c r="I562" s="34"/>
      <c r="J562" s="34"/>
      <c r="K562" s="36"/>
      <c r="L562" s="34"/>
      <c r="M562" s="34"/>
      <c r="N562" s="34"/>
      <c r="O562" s="14" t="s">
        <v>30</v>
      </c>
    </row>
    <row r="563" spans="1:14" ht="12.75" hidden="1">
      <c r="A563" s="27"/>
      <c r="B563" s="29" t="s">
        <v>31</v>
      </c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</row>
    <row r="564" spans="1:14" ht="25.5" hidden="1">
      <c r="A564" s="27"/>
      <c r="B564" s="29" t="s">
        <v>32</v>
      </c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</row>
    <row r="565" spans="1:14" ht="12.75" hidden="1">
      <c r="A565" s="27"/>
      <c r="B565" s="29" t="s">
        <v>33</v>
      </c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</row>
    <row r="566" spans="1:16" ht="12.75" hidden="1">
      <c r="A566" s="27"/>
      <c r="B566" s="29" t="s">
        <v>34</v>
      </c>
      <c r="C566" s="34"/>
      <c r="D566" s="34">
        <v>99</v>
      </c>
      <c r="E566" s="34"/>
      <c r="F566" s="34"/>
      <c r="G566" s="35">
        <f>IF('Базовые цены с учетом расхода'!N34&gt;0,'Базовые цены с учетом расхода'!N34,IF('Базовые цены с учетом расхода'!N34&lt;0,'Базовые цены с учетом расхода'!N34,""))</f>
        <v>23.47</v>
      </c>
      <c r="H566" s="34"/>
      <c r="I566" s="34"/>
      <c r="J566" s="34"/>
      <c r="K566" s="34">
        <v>84</v>
      </c>
      <c r="L566" s="35">
        <f>IF('Текущие цены с учетом расхода'!N34&gt;0,'Текущие цены с учетом расхода'!N34,IF('Текущие цены с учетом расхода'!N34&lt;0,'Текущие цены с учетом расхода'!N34,""))</f>
        <v>231.04</v>
      </c>
      <c r="M566" s="34"/>
      <c r="N566" s="34"/>
      <c r="P566" s="19" t="s">
        <v>35</v>
      </c>
    </row>
    <row r="567" spans="1:16" ht="12.75" hidden="1">
      <c r="A567" s="27"/>
      <c r="B567" s="29" t="s">
        <v>36</v>
      </c>
      <c r="C567" s="34"/>
      <c r="D567" s="34">
        <v>99</v>
      </c>
      <c r="E567" s="34"/>
      <c r="F567" s="34"/>
      <c r="G567" s="35">
        <f>IF('Базовые цены с учетом расхода'!P34&gt;0,'Базовые цены с учетом расхода'!P34,IF('Базовые цены с учетом расхода'!P34&lt;0,'Базовые цены с учетом расхода'!P34,""))</f>
        <v>21.21</v>
      </c>
      <c r="H567" s="34"/>
      <c r="I567" s="34"/>
      <c r="J567" s="34"/>
      <c r="K567" s="34">
        <v>84</v>
      </c>
      <c r="L567" s="35">
        <f>IF('Текущие цены с учетом расхода'!P34&gt;0,'Текущие цены с учетом расхода'!P34,IF('Текущие цены с учетом расхода'!P34&lt;0,'Текущие цены с учетом расхода'!P34,""))</f>
        <v>208.76</v>
      </c>
      <c r="M567" s="34"/>
      <c r="N567" s="34"/>
      <c r="P567" s="19" t="s">
        <v>37</v>
      </c>
    </row>
    <row r="568" spans="1:16" ht="25.5" hidden="1">
      <c r="A568" s="27"/>
      <c r="B568" s="29" t="s">
        <v>38</v>
      </c>
      <c r="C568" s="34"/>
      <c r="D568" s="34">
        <v>99</v>
      </c>
      <c r="E568" s="34"/>
      <c r="F568" s="34"/>
      <c r="G568" s="35">
        <f>IF('Базовые цены с учетом расхода'!Q34&gt;0,'Базовые цены с учетом расхода'!Q34,IF('Базовые цены с учетом расхода'!Q34&lt;0,'Базовые цены с учетом расхода'!Q34,""))</f>
        <v>2.26</v>
      </c>
      <c r="H568" s="34"/>
      <c r="I568" s="34"/>
      <c r="J568" s="34"/>
      <c r="K568" s="34">
        <v>84</v>
      </c>
      <c r="L568" s="35">
        <f>IF('Текущие цены с учетом расхода'!Q34&gt;0,'Текущие цены с учетом расхода'!Q34,IF('Текущие цены с учетом расхода'!Q34&lt;0,'Текущие цены с учетом расхода'!Q34,""))</f>
        <v>22.28</v>
      </c>
      <c r="M568" s="34"/>
      <c r="N568" s="34"/>
      <c r="P568" s="19" t="s">
        <v>39</v>
      </c>
    </row>
    <row r="569" spans="1:16" ht="12.75" hidden="1">
      <c r="A569" s="27"/>
      <c r="B569" s="29" t="s">
        <v>40</v>
      </c>
      <c r="C569" s="34"/>
      <c r="D569" s="34">
        <v>60</v>
      </c>
      <c r="E569" s="34"/>
      <c r="F569" s="34"/>
      <c r="G569" s="35">
        <f>IF('Базовые цены с учетом расхода'!O34&gt;0,'Базовые цены с учетом расхода'!O34,IF('Базовые цены с учетом расхода'!O34&lt;0,'Базовые цены с учетом расхода'!O34,""))</f>
        <v>14.23</v>
      </c>
      <c r="H569" s="34"/>
      <c r="I569" s="34"/>
      <c r="J569" s="34"/>
      <c r="K569" s="34">
        <v>48</v>
      </c>
      <c r="L569" s="35">
        <f>IF('Текущие цены с учетом расхода'!O34&gt;0,'Текущие цены с учетом расхода'!O34,IF('Текущие цены с учетом расхода'!O34&lt;0,'Текущие цены с учетом расхода'!O34,""))</f>
        <v>132.02</v>
      </c>
      <c r="M569" s="34"/>
      <c r="N569" s="34"/>
      <c r="P569" s="19" t="s">
        <v>41</v>
      </c>
    </row>
    <row r="570" spans="1:16" ht="12.75" hidden="1">
      <c r="A570" s="27"/>
      <c r="B570" s="29" t="s">
        <v>42</v>
      </c>
      <c r="C570" s="34"/>
      <c r="D570" s="34">
        <v>60</v>
      </c>
      <c r="E570" s="34"/>
      <c r="F570" s="34"/>
      <c r="G570" s="35">
        <f>IF('Базовые цены с учетом расхода'!R34&gt;0,'Базовые цены с учетом расхода'!R34,IF('Базовые цены с учетом расхода'!R34&lt;0,'Базовые цены с учетом расхода'!R34,""))</f>
        <v>12.85</v>
      </c>
      <c r="H570" s="34"/>
      <c r="I570" s="34"/>
      <c r="J570" s="34"/>
      <c r="K570" s="34">
        <v>48</v>
      </c>
      <c r="L570" s="35">
        <f>IF('Текущие цены с учетом расхода'!R34&gt;0,'Текущие цены с учетом расхода'!R34,IF('Текущие цены с учетом расхода'!R34&lt;0,'Текущие цены с учетом расхода'!R34,""))</f>
        <v>119.29</v>
      </c>
      <c r="M570" s="34"/>
      <c r="N570" s="34"/>
      <c r="P570" s="19" t="s">
        <v>43</v>
      </c>
    </row>
    <row r="571" spans="1:16" ht="12.75" hidden="1">
      <c r="A571" s="27"/>
      <c r="B571" s="29" t="s">
        <v>44</v>
      </c>
      <c r="C571" s="34"/>
      <c r="D571" s="34">
        <v>60</v>
      </c>
      <c r="E571" s="34"/>
      <c r="F571" s="34"/>
      <c r="G571" s="35">
        <f>IF('Базовые цены с учетом расхода'!S34&gt;0,'Базовые цены с учетом расхода'!S34,IF('Базовые цены с учетом расхода'!S34&lt;0,'Базовые цены с учетом расхода'!S34,""))</f>
        <v>1.37</v>
      </c>
      <c r="H571" s="34"/>
      <c r="I571" s="34"/>
      <c r="J571" s="34"/>
      <c r="K571" s="34">
        <v>48</v>
      </c>
      <c r="L571" s="35">
        <f>IF('Текущие цены с учетом расхода'!S34&gt;0,'Текущие цены с учетом расхода'!S34,IF('Текущие цены с учетом расхода'!S34&lt;0,'Текущие цены с учетом расхода'!S34,""))</f>
        <v>12.73</v>
      </c>
      <c r="M571" s="34"/>
      <c r="N571" s="34"/>
      <c r="P571" s="19" t="s">
        <v>45</v>
      </c>
    </row>
    <row r="572" spans="1:14" ht="12.75">
      <c r="A572" s="27"/>
      <c r="B572" s="27"/>
      <c r="C572" s="34"/>
      <c r="D572" s="34"/>
      <c r="E572" s="34"/>
      <c r="F572" s="34"/>
      <c r="G572" s="34"/>
      <c r="H572" s="34"/>
      <c r="I572" s="34"/>
      <c r="J572" s="78" t="s">
        <v>19</v>
      </c>
      <c r="K572" s="78"/>
      <c r="L572" s="78"/>
      <c r="M572" s="78"/>
      <c r="N572" s="78"/>
    </row>
    <row r="573" spans="1:14" ht="12.75">
      <c r="A573" s="27"/>
      <c r="B573" s="27"/>
      <c r="C573" s="34"/>
      <c r="D573" s="34"/>
      <c r="E573" s="34"/>
      <c r="F573" s="34"/>
      <c r="G573" s="34"/>
      <c r="H573" s="34"/>
      <c r="I573" s="34"/>
      <c r="J573" s="79" t="s">
        <v>165</v>
      </c>
      <c r="K573" s="79"/>
      <c r="L573" s="79"/>
      <c r="M573" s="79"/>
      <c r="N573" s="79"/>
    </row>
    <row r="574" spans="1:14" ht="12.75">
      <c r="A574" s="28" t="s">
        <v>166</v>
      </c>
      <c r="B574" s="63" t="s">
        <v>167</v>
      </c>
      <c r="C574" s="34">
        <v>0.0264</v>
      </c>
      <c r="D574" s="35">
        <f>'Базовые цены за единицу'!B35</f>
        <v>7782.47</v>
      </c>
      <c r="E574" s="35">
        <f>'Базовые цены за единицу'!C35</f>
        <v>1537.7</v>
      </c>
      <c r="F574" s="35">
        <f>'Базовые цены за единицу'!D35</f>
        <v>677.53</v>
      </c>
      <c r="G574" s="35">
        <f>'Базовые цены с учетом расхода'!B35</f>
        <v>205.47</v>
      </c>
      <c r="H574" s="35">
        <f>'Базовые цены с учетом расхода'!C35</f>
        <v>40.6</v>
      </c>
      <c r="I574" s="35">
        <f>'Базовые цены с учетом расхода'!D35</f>
        <v>17.89</v>
      </c>
      <c r="J574" s="34">
        <v>11.6</v>
      </c>
      <c r="K574" s="35">
        <v>5.61</v>
      </c>
      <c r="L574" s="46">
        <f>'Текущие цены с учетом расхода'!B35</f>
        <v>1436.92</v>
      </c>
      <c r="M574" s="46">
        <f>'Текущие цены с учетом расхода'!C35</f>
        <v>470.9</v>
      </c>
      <c r="N574" s="35">
        <f>'Текущие цены с учетом расхода'!D35</f>
        <v>100.34</v>
      </c>
    </row>
    <row r="575" spans="1:14" ht="55.5" customHeight="1">
      <c r="A575" s="27"/>
      <c r="B575" s="64"/>
      <c r="C575" s="34"/>
      <c r="D575" s="34"/>
      <c r="E575" s="35">
        <f>'Базовые цены за единицу'!F35</f>
        <v>5567.24</v>
      </c>
      <c r="F575" s="35">
        <f>'Базовые цены за единицу'!E35</f>
        <v>14.69</v>
      </c>
      <c r="G575" s="34"/>
      <c r="H575" s="35">
        <f>'Базовые цены с учетом расхода'!F35</f>
        <v>146.98</v>
      </c>
      <c r="I575" s="35">
        <f>'Базовые цены с учетом расхода'!E35</f>
        <v>0.39</v>
      </c>
      <c r="J575" s="35">
        <v>5.89</v>
      </c>
      <c r="K575" s="35">
        <v>11.6</v>
      </c>
      <c r="L575" s="34"/>
      <c r="M575" s="46">
        <f>'Текущие цены с учетом расхода'!F35</f>
        <v>865.68</v>
      </c>
      <c r="N575" s="35">
        <f>'Текущие цены с учетом расхода'!E35</f>
        <v>4.5</v>
      </c>
    </row>
    <row r="576" spans="1:14" ht="12.75">
      <c r="A576" s="27"/>
      <c r="B576" s="65" t="s">
        <v>168</v>
      </c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</row>
    <row r="577" spans="1:14" ht="12.75">
      <c r="A577" s="27"/>
      <c r="B577" s="65" t="s">
        <v>63</v>
      </c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</row>
    <row r="578" spans="1:14" ht="12.75" hidden="1">
      <c r="A578" s="27"/>
      <c r="B578" s="29" t="s">
        <v>24</v>
      </c>
      <c r="C578" s="34"/>
      <c r="D578" s="34"/>
      <c r="E578" s="34"/>
      <c r="F578" s="34"/>
      <c r="G578" s="34">
        <v>40.6</v>
      </c>
      <c r="H578" s="34"/>
      <c r="I578" s="34"/>
      <c r="J578" s="34"/>
      <c r="K578" s="34"/>
      <c r="L578" s="34">
        <v>470.91</v>
      </c>
      <c r="M578" s="34"/>
      <c r="N578" s="34"/>
    </row>
    <row r="579" spans="1:14" ht="12.75" hidden="1">
      <c r="A579" s="27"/>
      <c r="B579" s="29" t="s">
        <v>25</v>
      </c>
      <c r="C579" s="34"/>
      <c r="D579" s="34"/>
      <c r="E579" s="34"/>
      <c r="F579" s="34"/>
      <c r="G579" s="34">
        <v>17.89</v>
      </c>
      <c r="H579" s="34"/>
      <c r="I579" s="34"/>
      <c r="J579" s="34"/>
      <c r="K579" s="34"/>
      <c r="L579" s="34">
        <v>100.34</v>
      </c>
      <c r="M579" s="34"/>
      <c r="N579" s="34"/>
    </row>
    <row r="580" spans="1:14" ht="12.75" hidden="1">
      <c r="A580" s="27"/>
      <c r="B580" s="29" t="s">
        <v>26</v>
      </c>
      <c r="C580" s="34"/>
      <c r="D580" s="34"/>
      <c r="E580" s="34"/>
      <c r="F580" s="34"/>
      <c r="G580" s="34">
        <v>0.39</v>
      </c>
      <c r="H580" s="34"/>
      <c r="I580" s="34"/>
      <c r="J580" s="34"/>
      <c r="K580" s="34"/>
      <c r="L580" s="34">
        <v>4.5</v>
      </c>
      <c r="M580" s="34"/>
      <c r="N580" s="34"/>
    </row>
    <row r="581" spans="1:14" ht="12.75" hidden="1">
      <c r="A581" s="27"/>
      <c r="B581" s="29" t="s">
        <v>27</v>
      </c>
      <c r="C581" s="34"/>
      <c r="D581" s="34"/>
      <c r="E581" s="34"/>
      <c r="F581" s="34"/>
      <c r="G581" s="34">
        <v>146.98</v>
      </c>
      <c r="H581" s="34"/>
      <c r="I581" s="34"/>
      <c r="J581" s="34"/>
      <c r="K581" s="34"/>
      <c r="L581" s="34">
        <v>865.68</v>
      </c>
      <c r="M581" s="34"/>
      <c r="N581" s="34"/>
    </row>
    <row r="582" spans="1:14" ht="25.5" hidden="1">
      <c r="A582" s="27"/>
      <c r="B582" s="29" t="s">
        <v>28</v>
      </c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</row>
    <row r="583" spans="1:15" ht="25.5" hidden="1">
      <c r="A583" s="27"/>
      <c r="B583" s="29" t="s">
        <v>29</v>
      </c>
      <c r="C583" s="34"/>
      <c r="D583" s="36"/>
      <c r="E583" s="34"/>
      <c r="F583" s="34"/>
      <c r="G583" s="34"/>
      <c r="H583" s="34"/>
      <c r="I583" s="34"/>
      <c r="J583" s="34"/>
      <c r="K583" s="36"/>
      <c r="L583" s="34"/>
      <c r="M583" s="34"/>
      <c r="N583" s="34"/>
      <c r="O583" s="14" t="s">
        <v>30</v>
      </c>
    </row>
    <row r="584" spans="1:14" ht="12.75" hidden="1">
      <c r="A584" s="27"/>
      <c r="B584" s="29" t="s">
        <v>31</v>
      </c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</row>
    <row r="585" spans="1:14" ht="25.5" hidden="1">
      <c r="A585" s="27"/>
      <c r="B585" s="29" t="s">
        <v>32</v>
      </c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</row>
    <row r="586" spans="1:14" ht="12.75" hidden="1">
      <c r="A586" s="27"/>
      <c r="B586" s="29" t="s">
        <v>33</v>
      </c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</row>
    <row r="587" spans="1:16" ht="12.75" hidden="1">
      <c r="A587" s="27"/>
      <c r="B587" s="29" t="s">
        <v>34</v>
      </c>
      <c r="C587" s="34"/>
      <c r="D587" s="34">
        <v>106</v>
      </c>
      <c r="E587" s="34"/>
      <c r="F587" s="34"/>
      <c r="G587" s="35">
        <f>IF('Базовые цены с учетом расхода'!N35&gt;0,'Базовые цены с учетом расхода'!N35,IF('Базовые цены с учетом расхода'!N35&lt;0,'Базовые цены с учетом расхода'!N35,""))</f>
        <v>43.45</v>
      </c>
      <c r="H587" s="34"/>
      <c r="I587" s="34"/>
      <c r="J587" s="34"/>
      <c r="K587" s="34">
        <v>90</v>
      </c>
      <c r="L587" s="35">
        <f>IF('Текущие цены с учетом расхода'!N35&gt;0,'Текущие цены с учетом расхода'!N35,IF('Текущие цены с учетом расхода'!N35&lt;0,'Текущие цены с учетом расхода'!N35,""))</f>
        <v>427.86</v>
      </c>
      <c r="M587" s="34"/>
      <c r="N587" s="34"/>
      <c r="P587" s="19" t="s">
        <v>35</v>
      </c>
    </row>
    <row r="588" spans="1:16" ht="12.75" hidden="1">
      <c r="A588" s="27"/>
      <c r="B588" s="29" t="s">
        <v>36</v>
      </c>
      <c r="C588" s="34"/>
      <c r="D588" s="34">
        <v>106</v>
      </c>
      <c r="E588" s="34"/>
      <c r="F588" s="34"/>
      <c r="G588" s="35">
        <f>IF('Базовые цены с учетом расхода'!P35&gt;0,'Базовые цены с учетом расхода'!P35,IF('Базовые цены с учетом расхода'!P35&lt;0,'Базовые цены с учетом расхода'!P35,""))</f>
        <v>43.03</v>
      </c>
      <c r="H588" s="34"/>
      <c r="I588" s="34"/>
      <c r="J588" s="34"/>
      <c r="K588" s="34">
        <v>90</v>
      </c>
      <c r="L588" s="35">
        <f>IF('Текущие цены с учетом расхода'!P35&gt;0,'Текущие цены с учетом расхода'!P35,IF('Текущие цены с учетом расхода'!P35&lt;0,'Текущие цены с учетом расхода'!P35,""))</f>
        <v>423.81</v>
      </c>
      <c r="M588" s="34"/>
      <c r="N588" s="34"/>
      <c r="P588" s="19" t="s">
        <v>37</v>
      </c>
    </row>
    <row r="589" spans="1:16" ht="25.5" hidden="1">
      <c r="A589" s="27"/>
      <c r="B589" s="29" t="s">
        <v>38</v>
      </c>
      <c r="C589" s="34"/>
      <c r="D589" s="34">
        <v>106</v>
      </c>
      <c r="E589" s="34"/>
      <c r="F589" s="34"/>
      <c r="G589" s="35">
        <f>IF('Базовые цены с учетом расхода'!Q35&gt;0,'Базовые цены с учетом расхода'!Q35,IF('Базовые цены с учетом расхода'!Q35&lt;0,'Базовые цены с учетом расхода'!Q35,""))</f>
        <v>0.41</v>
      </c>
      <c r="H589" s="34"/>
      <c r="I589" s="34"/>
      <c r="J589" s="34"/>
      <c r="K589" s="34">
        <v>90</v>
      </c>
      <c r="L589" s="35">
        <f>IF('Текущие цены с учетом расхода'!Q35&gt;0,'Текущие цены с учетом расхода'!Q35,IF('Текущие цены с учетом расхода'!Q35&lt;0,'Текущие цены с учетом расхода'!Q35,""))</f>
        <v>4.05</v>
      </c>
      <c r="M589" s="34"/>
      <c r="N589" s="34"/>
      <c r="P589" s="19" t="s">
        <v>39</v>
      </c>
    </row>
    <row r="590" spans="1:16" ht="12.75" hidden="1">
      <c r="A590" s="27"/>
      <c r="B590" s="29" t="s">
        <v>40</v>
      </c>
      <c r="C590" s="34"/>
      <c r="D590" s="34">
        <v>54</v>
      </c>
      <c r="E590" s="34"/>
      <c r="F590" s="34"/>
      <c r="G590" s="35">
        <f>IF('Базовые цены с учетом расхода'!O35&gt;0,'Базовые цены с учетом расхода'!O35,IF('Базовые цены с учетом расхода'!O35&lt;0,'Базовые цены с учетом расхода'!O35,""))</f>
        <v>22.13</v>
      </c>
      <c r="H590" s="34"/>
      <c r="I590" s="34"/>
      <c r="J590" s="34"/>
      <c r="K590" s="34">
        <v>43</v>
      </c>
      <c r="L590" s="35">
        <f>IF('Текущие цены с учетом расхода'!O35&gt;0,'Текущие цены с учетом расхода'!O35,IF('Текущие цены с учетом расхода'!O35&lt;0,'Текущие цены с учетом расхода'!O35,""))</f>
        <v>204.42</v>
      </c>
      <c r="M590" s="34"/>
      <c r="N590" s="34"/>
      <c r="P590" s="19" t="s">
        <v>41</v>
      </c>
    </row>
    <row r="591" spans="1:16" ht="12.75" hidden="1">
      <c r="A591" s="27"/>
      <c r="B591" s="29" t="s">
        <v>42</v>
      </c>
      <c r="C591" s="34"/>
      <c r="D591" s="34">
        <v>54</v>
      </c>
      <c r="E591" s="34"/>
      <c r="F591" s="34"/>
      <c r="G591" s="35">
        <f>IF('Базовые цены с учетом расхода'!R35&gt;0,'Базовые цены с учетом расхода'!R35,IF('Базовые цены с учетом расхода'!R35&lt;0,'Базовые цены с учетом расхода'!R35,""))</f>
        <v>21.92</v>
      </c>
      <c r="H591" s="34"/>
      <c r="I591" s="34"/>
      <c r="J591" s="34"/>
      <c r="K591" s="34">
        <v>43</v>
      </c>
      <c r="L591" s="35">
        <f>IF('Текущие цены с учетом расхода'!R35&gt;0,'Текущие цены с учетом расхода'!R35,IF('Текущие цены с учетом расхода'!R35&lt;0,'Текущие цены с учетом расхода'!R35,""))</f>
        <v>202.49</v>
      </c>
      <c r="M591" s="34"/>
      <c r="N591" s="34"/>
      <c r="P591" s="19" t="s">
        <v>43</v>
      </c>
    </row>
    <row r="592" spans="1:16" ht="12.75" hidden="1">
      <c r="A592" s="27"/>
      <c r="B592" s="29" t="s">
        <v>44</v>
      </c>
      <c r="C592" s="34"/>
      <c r="D592" s="34">
        <v>54</v>
      </c>
      <c r="E592" s="34"/>
      <c r="F592" s="34"/>
      <c r="G592" s="35">
        <f>IF('Базовые цены с учетом расхода'!S35&gt;0,'Базовые цены с учетом расхода'!S35,IF('Базовые цены с учетом расхода'!S35&lt;0,'Базовые цены с учетом расхода'!S35,""))</f>
        <v>0.21</v>
      </c>
      <c r="H592" s="34"/>
      <c r="I592" s="34"/>
      <c r="J592" s="34"/>
      <c r="K592" s="34">
        <v>43</v>
      </c>
      <c r="L592" s="35">
        <f>IF('Текущие цены с учетом расхода'!S35&gt;0,'Текущие цены с учетом расхода'!S35,IF('Текущие цены с учетом расхода'!S35&lt;0,'Текущие цены с учетом расхода'!S35,""))</f>
        <v>1.93</v>
      </c>
      <c r="M592" s="34"/>
      <c r="N592" s="34"/>
      <c r="P592" s="19" t="s">
        <v>45</v>
      </c>
    </row>
    <row r="593" spans="1:14" ht="12.75">
      <c r="A593" s="27"/>
      <c r="B593" s="27"/>
      <c r="C593" s="34"/>
      <c r="D593" s="34"/>
      <c r="E593" s="34"/>
      <c r="F593" s="34"/>
      <c r="G593" s="34"/>
      <c r="H593" s="34"/>
      <c r="I593" s="34"/>
      <c r="J593" s="78" t="s">
        <v>19</v>
      </c>
      <c r="K593" s="78"/>
      <c r="L593" s="78"/>
      <c r="M593" s="78"/>
      <c r="N593" s="78"/>
    </row>
    <row r="594" spans="1:14" ht="12.75">
      <c r="A594" s="27"/>
      <c r="B594" s="27"/>
      <c r="C594" s="34"/>
      <c r="D594" s="34"/>
      <c r="E594" s="34"/>
      <c r="F594" s="34"/>
      <c r="G594" s="34"/>
      <c r="H594" s="34"/>
      <c r="I594" s="34"/>
      <c r="J594" s="79" t="s">
        <v>169</v>
      </c>
      <c r="K594" s="79"/>
      <c r="L594" s="79"/>
      <c r="M594" s="79"/>
      <c r="N594" s="79"/>
    </row>
    <row r="595" spans="1:14" ht="12.75">
      <c r="A595" s="28" t="s">
        <v>170</v>
      </c>
      <c r="B595" s="63" t="s">
        <v>171</v>
      </c>
      <c r="C595" s="34">
        <v>2.64</v>
      </c>
      <c r="D595" s="35">
        <f>'Базовые цены за единицу'!B36</f>
        <v>1659</v>
      </c>
      <c r="E595" s="35">
        <f>'Базовые цены за единицу'!C36</f>
        <v>0</v>
      </c>
      <c r="F595" s="35">
        <f>'Базовые цены за единицу'!D36</f>
        <v>0</v>
      </c>
      <c r="G595" s="35">
        <f>'Базовые цены с учетом расхода'!B36</f>
        <v>4379.76</v>
      </c>
      <c r="H595" s="35">
        <f>'Базовые цены с учетом расхода'!C36</f>
        <v>0</v>
      </c>
      <c r="I595" s="35">
        <f>'Базовые цены с учетом расхода'!D36</f>
        <v>0</v>
      </c>
      <c r="J595" s="34"/>
      <c r="K595" s="35"/>
      <c r="L595" s="46">
        <f>'Текущие цены с учетом расхода'!B36</f>
        <v>26015.77</v>
      </c>
      <c r="M595" s="35">
        <f>'Текущие цены с учетом расхода'!C36</f>
        <v>0</v>
      </c>
      <c r="N595" s="35">
        <f>'Текущие цены с учетом расхода'!D36</f>
        <v>0</v>
      </c>
    </row>
    <row r="596" spans="1:14" ht="37.5" customHeight="1">
      <c r="A596" s="27"/>
      <c r="B596" s="64"/>
      <c r="C596" s="34"/>
      <c r="D596" s="34"/>
      <c r="E596" s="35">
        <f>'Базовые цены за единицу'!F36</f>
        <v>1659</v>
      </c>
      <c r="F596" s="35">
        <f>'Базовые цены за единицу'!E36</f>
        <v>0</v>
      </c>
      <c r="G596" s="34"/>
      <c r="H596" s="35">
        <f>'Базовые цены с учетом расхода'!F36</f>
        <v>4379.76</v>
      </c>
      <c r="I596" s="35">
        <f>'Базовые цены с учетом расхода'!E36</f>
        <v>0</v>
      </c>
      <c r="J596" s="35">
        <v>5.94</v>
      </c>
      <c r="K596" s="34"/>
      <c r="L596" s="34"/>
      <c r="M596" s="46">
        <f>'Текущие цены с учетом расхода'!F36</f>
        <v>26015.77</v>
      </c>
      <c r="N596" s="35">
        <f>'Текущие цены с учетом расхода'!E36</f>
        <v>0</v>
      </c>
    </row>
    <row r="597" spans="1:14" ht="12.75" hidden="1">
      <c r="A597" s="27"/>
      <c r="B597" s="29" t="s">
        <v>24</v>
      </c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</row>
    <row r="598" spans="1:14" ht="12.75" hidden="1">
      <c r="A598" s="27"/>
      <c r="B598" s="29" t="s">
        <v>25</v>
      </c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</row>
    <row r="599" spans="1:14" ht="12.75" hidden="1">
      <c r="A599" s="27"/>
      <c r="B599" s="29" t="s">
        <v>26</v>
      </c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</row>
    <row r="600" spans="1:14" ht="12.75" hidden="1">
      <c r="A600" s="27"/>
      <c r="B600" s="29" t="s">
        <v>27</v>
      </c>
      <c r="C600" s="34"/>
      <c r="D600" s="34"/>
      <c r="E600" s="34"/>
      <c r="F600" s="34"/>
      <c r="G600" s="34">
        <v>4379.76</v>
      </c>
      <c r="H600" s="34"/>
      <c r="I600" s="34"/>
      <c r="J600" s="34"/>
      <c r="K600" s="34"/>
      <c r="L600" s="34">
        <v>26015.77</v>
      </c>
      <c r="M600" s="34"/>
      <c r="N600" s="34"/>
    </row>
    <row r="601" spans="1:14" ht="25.5" hidden="1">
      <c r="A601" s="27"/>
      <c r="B601" s="29" t="s">
        <v>28</v>
      </c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</row>
    <row r="602" spans="1:15" ht="25.5" hidden="1">
      <c r="A602" s="27"/>
      <c r="B602" s="29" t="s">
        <v>29</v>
      </c>
      <c r="C602" s="34"/>
      <c r="D602" s="36"/>
      <c r="E602" s="34"/>
      <c r="F602" s="34"/>
      <c r="G602" s="34"/>
      <c r="H602" s="34"/>
      <c r="I602" s="34"/>
      <c r="J602" s="34"/>
      <c r="K602" s="36"/>
      <c r="L602" s="34"/>
      <c r="M602" s="34"/>
      <c r="N602" s="34"/>
      <c r="O602" s="14" t="s">
        <v>30</v>
      </c>
    </row>
    <row r="603" spans="1:14" ht="12.75" hidden="1">
      <c r="A603" s="27"/>
      <c r="B603" s="29" t="s">
        <v>31</v>
      </c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</row>
    <row r="604" spans="1:14" ht="25.5" hidden="1">
      <c r="A604" s="27"/>
      <c r="B604" s="29" t="s">
        <v>32</v>
      </c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</row>
    <row r="605" spans="1:14" ht="12.75" hidden="1">
      <c r="A605" s="27"/>
      <c r="B605" s="29" t="s">
        <v>33</v>
      </c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</row>
    <row r="606" spans="1:16" ht="12.75" hidden="1">
      <c r="A606" s="27"/>
      <c r="B606" s="29" t="s">
        <v>34</v>
      </c>
      <c r="C606" s="34"/>
      <c r="D606" s="34"/>
      <c r="E606" s="34"/>
      <c r="F606" s="34"/>
      <c r="G606" s="35">
        <f>IF('Базовые цены с учетом расхода'!N36&gt;0,'Базовые цены с учетом расхода'!N36,IF('Базовые цены с учетом расхода'!N36&lt;0,'Базовые цены с учетом расхода'!N36,""))</f>
      </c>
      <c r="H606" s="34"/>
      <c r="I606" s="34"/>
      <c r="J606" s="34"/>
      <c r="K606" s="34"/>
      <c r="L606" s="35">
        <f>IF('Текущие цены с учетом расхода'!N36&gt;0,'Текущие цены с учетом расхода'!N36,IF('Текущие цены с учетом расхода'!N36&lt;0,'Текущие цены с учетом расхода'!N36,""))</f>
      </c>
      <c r="M606" s="34"/>
      <c r="N606" s="34"/>
      <c r="P606" s="19" t="s">
        <v>35</v>
      </c>
    </row>
    <row r="607" spans="1:16" ht="12.75" hidden="1">
      <c r="A607" s="27"/>
      <c r="B607" s="29" t="s">
        <v>36</v>
      </c>
      <c r="C607" s="34"/>
      <c r="D607" s="34"/>
      <c r="E607" s="34"/>
      <c r="F607" s="34"/>
      <c r="G607" s="35">
        <f>IF('Базовые цены с учетом расхода'!P36&gt;0,'Базовые цены с учетом расхода'!P36,IF('Базовые цены с учетом расхода'!P36&lt;0,'Базовые цены с учетом расхода'!P36,""))</f>
      </c>
      <c r="H607" s="34"/>
      <c r="I607" s="34"/>
      <c r="J607" s="34"/>
      <c r="K607" s="34"/>
      <c r="L607" s="35">
        <f>IF('Текущие цены с учетом расхода'!P36&gt;0,'Текущие цены с учетом расхода'!P36,IF('Текущие цены с учетом расхода'!P36&lt;0,'Текущие цены с учетом расхода'!P36,""))</f>
      </c>
      <c r="M607" s="34"/>
      <c r="N607" s="34"/>
      <c r="P607" s="19" t="s">
        <v>37</v>
      </c>
    </row>
    <row r="608" spans="1:16" ht="25.5" hidden="1">
      <c r="A608" s="27"/>
      <c r="B608" s="29" t="s">
        <v>38</v>
      </c>
      <c r="C608" s="34"/>
      <c r="D608" s="34"/>
      <c r="E608" s="34"/>
      <c r="F608" s="34"/>
      <c r="G608" s="35">
        <f>IF('Базовые цены с учетом расхода'!Q36&gt;0,'Базовые цены с учетом расхода'!Q36,IF('Базовые цены с учетом расхода'!Q36&lt;0,'Базовые цены с учетом расхода'!Q36,""))</f>
      </c>
      <c r="H608" s="34"/>
      <c r="I608" s="34"/>
      <c r="J608" s="34"/>
      <c r="K608" s="34"/>
      <c r="L608" s="35">
        <f>IF('Текущие цены с учетом расхода'!Q36&gt;0,'Текущие цены с учетом расхода'!Q36,IF('Текущие цены с учетом расхода'!Q36&lt;0,'Текущие цены с учетом расхода'!Q36,""))</f>
      </c>
      <c r="M608" s="34"/>
      <c r="N608" s="34"/>
      <c r="P608" s="19" t="s">
        <v>39</v>
      </c>
    </row>
    <row r="609" spans="1:16" ht="12.75" hidden="1">
      <c r="A609" s="27"/>
      <c r="B609" s="29" t="s">
        <v>40</v>
      </c>
      <c r="C609" s="34"/>
      <c r="D609" s="34"/>
      <c r="E609" s="34"/>
      <c r="F609" s="34"/>
      <c r="G609" s="35">
        <f>IF('Базовые цены с учетом расхода'!O36&gt;0,'Базовые цены с учетом расхода'!O36,IF('Базовые цены с учетом расхода'!O36&lt;0,'Базовые цены с учетом расхода'!O36,""))</f>
      </c>
      <c r="H609" s="34"/>
      <c r="I609" s="34"/>
      <c r="J609" s="34"/>
      <c r="K609" s="34"/>
      <c r="L609" s="35">
        <f>IF('Текущие цены с учетом расхода'!O36&gt;0,'Текущие цены с учетом расхода'!O36,IF('Текущие цены с учетом расхода'!O36&lt;0,'Текущие цены с учетом расхода'!O36,""))</f>
      </c>
      <c r="M609" s="34"/>
      <c r="N609" s="34"/>
      <c r="P609" s="19" t="s">
        <v>41</v>
      </c>
    </row>
    <row r="610" spans="1:16" ht="12.75" hidden="1">
      <c r="A610" s="27"/>
      <c r="B610" s="29" t="s">
        <v>42</v>
      </c>
      <c r="C610" s="34"/>
      <c r="D610" s="34"/>
      <c r="E610" s="34"/>
      <c r="F610" s="34"/>
      <c r="G610" s="35">
        <f>IF('Базовые цены с учетом расхода'!R36&gt;0,'Базовые цены с учетом расхода'!R36,IF('Базовые цены с учетом расхода'!R36&lt;0,'Базовые цены с учетом расхода'!R36,""))</f>
      </c>
      <c r="H610" s="34"/>
      <c r="I610" s="34"/>
      <c r="J610" s="34"/>
      <c r="K610" s="34"/>
      <c r="L610" s="35">
        <f>IF('Текущие цены с учетом расхода'!R36&gt;0,'Текущие цены с учетом расхода'!R36,IF('Текущие цены с учетом расхода'!R36&lt;0,'Текущие цены с учетом расхода'!R36,""))</f>
      </c>
      <c r="M610" s="34"/>
      <c r="N610" s="34"/>
      <c r="P610" s="19" t="s">
        <v>43</v>
      </c>
    </row>
    <row r="611" spans="1:16" ht="12.75" hidden="1">
      <c r="A611" s="27"/>
      <c r="B611" s="29" t="s">
        <v>44</v>
      </c>
      <c r="C611" s="34"/>
      <c r="D611" s="34"/>
      <c r="E611" s="34"/>
      <c r="F611" s="34"/>
      <c r="G611" s="35">
        <f>IF('Базовые цены с учетом расхода'!S36&gt;0,'Базовые цены с учетом расхода'!S36,IF('Базовые цены с учетом расхода'!S36&lt;0,'Базовые цены с учетом расхода'!S36,""))</f>
      </c>
      <c r="H611" s="34"/>
      <c r="I611" s="34"/>
      <c r="J611" s="34"/>
      <c r="K611" s="34"/>
      <c r="L611" s="35">
        <f>IF('Текущие цены с учетом расхода'!S36&gt;0,'Текущие цены с учетом расхода'!S36,IF('Текущие цены с учетом расхода'!S36&lt;0,'Текущие цены с учетом расхода'!S36,""))</f>
      </c>
      <c r="M611" s="34"/>
      <c r="N611" s="34"/>
      <c r="P611" s="19" t="s">
        <v>45</v>
      </c>
    </row>
    <row r="612" spans="1:14" ht="12.75">
      <c r="A612" s="27"/>
      <c r="B612" s="27"/>
      <c r="C612" s="34"/>
      <c r="D612" s="34"/>
      <c r="E612" s="34"/>
      <c r="F612" s="34"/>
      <c r="G612" s="34"/>
      <c r="H612" s="34"/>
      <c r="I612" s="34"/>
      <c r="J612" s="78" t="s">
        <v>19</v>
      </c>
      <c r="K612" s="78"/>
      <c r="L612" s="78"/>
      <c r="M612" s="78"/>
      <c r="N612" s="78"/>
    </row>
    <row r="613" spans="1:14" ht="12.75">
      <c r="A613" s="27"/>
      <c r="B613" s="27"/>
      <c r="C613" s="34"/>
      <c r="D613" s="34"/>
      <c r="E613" s="34"/>
      <c r="F613" s="34"/>
      <c r="G613" s="34"/>
      <c r="H613" s="34"/>
      <c r="I613" s="34"/>
      <c r="J613" s="79" t="s">
        <v>172</v>
      </c>
      <c r="K613" s="79"/>
      <c r="L613" s="79"/>
      <c r="M613" s="79"/>
      <c r="N613" s="79"/>
    </row>
    <row r="614" spans="1:14" ht="12.75">
      <c r="A614" s="28" t="s">
        <v>173</v>
      </c>
      <c r="B614" s="63" t="s">
        <v>174</v>
      </c>
      <c r="C614" s="34">
        <v>0.0672</v>
      </c>
      <c r="D614" s="35">
        <f>'Базовые цены за единицу'!B37</f>
        <v>14387.39</v>
      </c>
      <c r="E614" s="35">
        <f>'Базовые цены за единицу'!C37</f>
        <v>1414.36</v>
      </c>
      <c r="F614" s="35">
        <f>'Базовые цены за единицу'!D37</f>
        <v>531.04</v>
      </c>
      <c r="G614" s="35">
        <f>'Базовые цены с учетом расхода'!B37</f>
        <v>966.83</v>
      </c>
      <c r="H614" s="35">
        <f>'Базовые цены с учетом расхода'!C37</f>
        <v>95.04</v>
      </c>
      <c r="I614" s="35">
        <f>'Базовые цены с учетом расхода'!D37</f>
        <v>35.69</v>
      </c>
      <c r="J614" s="34">
        <v>11.6</v>
      </c>
      <c r="K614" s="35">
        <v>5.06</v>
      </c>
      <c r="L614" s="46">
        <f>'Текущие цены с учетом расхода'!B37</f>
        <v>3440.23</v>
      </c>
      <c r="M614" s="46">
        <f>'Текущие цены с учетом расхода'!C37</f>
        <v>1102.52</v>
      </c>
      <c r="N614" s="35">
        <f>'Текущие цены с учетом расхода'!D37</f>
        <v>180.57</v>
      </c>
    </row>
    <row r="615" spans="1:14" ht="66" customHeight="1">
      <c r="A615" s="27"/>
      <c r="B615" s="64"/>
      <c r="C615" s="34"/>
      <c r="D615" s="34"/>
      <c r="E615" s="35">
        <f>'Базовые цены за единицу'!F37</f>
        <v>12441.99</v>
      </c>
      <c r="F615" s="35">
        <f>'Базовые цены за единицу'!E37</f>
        <v>9.24</v>
      </c>
      <c r="G615" s="34"/>
      <c r="H615" s="35">
        <f>'Базовые цены с учетом расхода'!F37</f>
        <v>836.1</v>
      </c>
      <c r="I615" s="35">
        <f>'Базовые цены с учетом расхода'!E37</f>
        <v>0.62</v>
      </c>
      <c r="J615" s="35">
        <v>2.58</v>
      </c>
      <c r="K615" s="35">
        <v>11.6</v>
      </c>
      <c r="L615" s="34"/>
      <c r="M615" s="46">
        <f>'Текущие цены с учетом расхода'!F37</f>
        <v>2157.14</v>
      </c>
      <c r="N615" s="35">
        <f>'Текущие цены с учетом расхода'!E37</f>
        <v>7.2</v>
      </c>
    </row>
    <row r="616" spans="1:14" ht="12.75">
      <c r="A616" s="27"/>
      <c r="B616" s="65" t="s">
        <v>175</v>
      </c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</row>
    <row r="617" spans="1:14" ht="12.75">
      <c r="A617" s="27"/>
      <c r="B617" s="65" t="s">
        <v>63</v>
      </c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</row>
    <row r="618" spans="1:14" ht="12.75" hidden="1">
      <c r="A618" s="27"/>
      <c r="B618" s="29" t="s">
        <v>24</v>
      </c>
      <c r="C618" s="34"/>
      <c r="D618" s="34"/>
      <c r="E618" s="34"/>
      <c r="F618" s="34"/>
      <c r="G618" s="34">
        <v>95.05</v>
      </c>
      <c r="H618" s="34"/>
      <c r="I618" s="34"/>
      <c r="J618" s="34"/>
      <c r="K618" s="34"/>
      <c r="L618" s="34">
        <v>1102.52</v>
      </c>
      <c r="M618" s="34"/>
      <c r="N618" s="34"/>
    </row>
    <row r="619" spans="1:14" ht="12.75" hidden="1">
      <c r="A619" s="27"/>
      <c r="B619" s="29" t="s">
        <v>25</v>
      </c>
      <c r="C619" s="34"/>
      <c r="D619" s="34"/>
      <c r="E619" s="34"/>
      <c r="F619" s="34"/>
      <c r="G619" s="34">
        <v>35.69</v>
      </c>
      <c r="H619" s="34"/>
      <c r="I619" s="34"/>
      <c r="J619" s="34"/>
      <c r="K619" s="34"/>
      <c r="L619" s="34">
        <v>180.57</v>
      </c>
      <c r="M619" s="34"/>
      <c r="N619" s="34"/>
    </row>
    <row r="620" spans="1:14" ht="12.75" hidden="1">
      <c r="A620" s="27"/>
      <c r="B620" s="29" t="s">
        <v>26</v>
      </c>
      <c r="C620" s="34"/>
      <c r="D620" s="34"/>
      <c r="E620" s="34"/>
      <c r="F620" s="34"/>
      <c r="G620" s="34">
        <v>0.62</v>
      </c>
      <c r="H620" s="34"/>
      <c r="I620" s="34"/>
      <c r="J620" s="34"/>
      <c r="K620" s="34"/>
      <c r="L620" s="34">
        <v>7.2</v>
      </c>
      <c r="M620" s="34"/>
      <c r="N620" s="34"/>
    </row>
    <row r="621" spans="1:14" ht="12.75" hidden="1">
      <c r="A621" s="27"/>
      <c r="B621" s="29" t="s">
        <v>27</v>
      </c>
      <c r="C621" s="34"/>
      <c r="D621" s="34"/>
      <c r="E621" s="34"/>
      <c r="F621" s="34"/>
      <c r="G621" s="34">
        <v>836.1</v>
      </c>
      <c r="H621" s="34"/>
      <c r="I621" s="34"/>
      <c r="J621" s="34"/>
      <c r="K621" s="34"/>
      <c r="L621" s="34">
        <v>2157.14</v>
      </c>
      <c r="M621" s="34"/>
      <c r="N621" s="34"/>
    </row>
    <row r="622" spans="1:14" ht="25.5" hidden="1">
      <c r="A622" s="27"/>
      <c r="B622" s="29" t="s">
        <v>28</v>
      </c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</row>
    <row r="623" spans="1:15" ht="25.5" hidden="1">
      <c r="A623" s="27"/>
      <c r="B623" s="29" t="s">
        <v>29</v>
      </c>
      <c r="C623" s="34"/>
      <c r="D623" s="36"/>
      <c r="E623" s="34"/>
      <c r="F623" s="34"/>
      <c r="G623" s="34"/>
      <c r="H623" s="34"/>
      <c r="I623" s="34"/>
      <c r="J623" s="34"/>
      <c r="K623" s="36"/>
      <c r="L623" s="34"/>
      <c r="M623" s="34"/>
      <c r="N623" s="34"/>
      <c r="O623" s="14" t="s">
        <v>30</v>
      </c>
    </row>
    <row r="624" spans="1:14" ht="12.75" hidden="1">
      <c r="A624" s="27"/>
      <c r="B624" s="29" t="s">
        <v>31</v>
      </c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</row>
    <row r="625" spans="1:14" ht="25.5" hidden="1">
      <c r="A625" s="27"/>
      <c r="B625" s="29" t="s">
        <v>32</v>
      </c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</row>
    <row r="626" spans="1:14" ht="12.75" hidden="1">
      <c r="A626" s="27"/>
      <c r="B626" s="29" t="s">
        <v>33</v>
      </c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</row>
    <row r="627" spans="1:16" ht="12.75" hidden="1">
      <c r="A627" s="27"/>
      <c r="B627" s="29" t="s">
        <v>34</v>
      </c>
      <c r="C627" s="34"/>
      <c r="D627" s="34">
        <v>106</v>
      </c>
      <c r="E627" s="34"/>
      <c r="F627" s="34"/>
      <c r="G627" s="35">
        <f>IF('Базовые цены с учетом расхода'!N37&gt;0,'Базовые цены с учетом расхода'!N37,IF('Базовые цены с учетом расхода'!N37&lt;0,'Базовые цены с учетом расхода'!N37,""))</f>
        <v>101.4</v>
      </c>
      <c r="H627" s="34"/>
      <c r="I627" s="34"/>
      <c r="J627" s="34"/>
      <c r="K627" s="34">
        <v>90</v>
      </c>
      <c r="L627" s="35">
        <f>IF('Текущие цены с учетом расхода'!N37&gt;0,'Текущие цены с учетом расхода'!N37,IF('Текущие цены с учетом расхода'!N37&lt;0,'Текущие цены с учетом расхода'!N37,""))</f>
        <v>998.75</v>
      </c>
      <c r="M627" s="34"/>
      <c r="N627" s="34"/>
      <c r="P627" s="19" t="s">
        <v>35</v>
      </c>
    </row>
    <row r="628" spans="1:16" ht="12.75" hidden="1">
      <c r="A628" s="27"/>
      <c r="B628" s="29" t="s">
        <v>36</v>
      </c>
      <c r="C628" s="34"/>
      <c r="D628" s="34">
        <v>106</v>
      </c>
      <c r="E628" s="34"/>
      <c r="F628" s="34"/>
      <c r="G628" s="35">
        <f>IF('Базовые цены с учетом расхода'!P37&gt;0,'Базовые цены с учетом расхода'!P37,IF('Базовые цены с учетом расхода'!P37&lt;0,'Базовые цены с учетом расхода'!P37,""))</f>
        <v>100.75</v>
      </c>
      <c r="H628" s="34"/>
      <c r="I628" s="34"/>
      <c r="J628" s="34"/>
      <c r="K628" s="34">
        <v>90</v>
      </c>
      <c r="L628" s="35">
        <f>IF('Текущие цены с учетом расхода'!P37&gt;0,'Текущие цены с учетом расхода'!P37,IF('Текущие цены с учетом расхода'!P37&lt;0,'Текущие цены с учетом расхода'!P37,""))</f>
        <v>992.27</v>
      </c>
      <c r="M628" s="34"/>
      <c r="N628" s="34"/>
      <c r="P628" s="19" t="s">
        <v>37</v>
      </c>
    </row>
    <row r="629" spans="1:16" ht="25.5" hidden="1">
      <c r="A629" s="27"/>
      <c r="B629" s="29" t="s">
        <v>38</v>
      </c>
      <c r="C629" s="34"/>
      <c r="D629" s="34">
        <v>106</v>
      </c>
      <c r="E629" s="34"/>
      <c r="F629" s="34"/>
      <c r="G629" s="35">
        <f>IF('Базовые цены с учетом расхода'!Q37&gt;0,'Базовые цены с учетом расхода'!Q37,IF('Базовые цены с учетом расхода'!Q37&lt;0,'Базовые цены с учетом расхода'!Q37,""))</f>
        <v>0.66</v>
      </c>
      <c r="H629" s="34"/>
      <c r="I629" s="34"/>
      <c r="J629" s="34"/>
      <c r="K629" s="34">
        <v>90</v>
      </c>
      <c r="L629" s="35">
        <f>IF('Текущие цены с учетом расхода'!Q37&gt;0,'Текущие цены с учетом расхода'!Q37,IF('Текущие цены с учетом расхода'!Q37&lt;0,'Текущие цены с учетом расхода'!Q37,""))</f>
        <v>6.48</v>
      </c>
      <c r="M629" s="34"/>
      <c r="N629" s="34"/>
      <c r="P629" s="19" t="s">
        <v>39</v>
      </c>
    </row>
    <row r="630" spans="1:16" ht="12.75" hidden="1">
      <c r="A630" s="27"/>
      <c r="B630" s="29" t="s">
        <v>40</v>
      </c>
      <c r="C630" s="34"/>
      <c r="D630" s="34">
        <v>54</v>
      </c>
      <c r="E630" s="34"/>
      <c r="F630" s="34"/>
      <c r="G630" s="35">
        <f>IF('Базовые цены с учетом расхода'!O37&gt;0,'Базовые цены с учетом расхода'!O37,IF('Базовые цены с учетом расхода'!O37&lt;0,'Базовые цены с учетом расхода'!O37,""))</f>
        <v>51.66</v>
      </c>
      <c r="H630" s="34"/>
      <c r="I630" s="34"/>
      <c r="J630" s="34"/>
      <c r="K630" s="34">
        <v>43</v>
      </c>
      <c r="L630" s="35">
        <f>IF('Текущие цены с учетом расхода'!O37&gt;0,'Текущие цены с учетом расхода'!O37,IF('Текущие цены с учетом расхода'!O37&lt;0,'Текущие цены с учетом расхода'!O37,""))</f>
        <v>477.18</v>
      </c>
      <c r="M630" s="34"/>
      <c r="N630" s="34"/>
      <c r="P630" s="19" t="s">
        <v>41</v>
      </c>
    </row>
    <row r="631" spans="1:16" ht="12.75" hidden="1">
      <c r="A631" s="27"/>
      <c r="B631" s="29" t="s">
        <v>42</v>
      </c>
      <c r="C631" s="34"/>
      <c r="D631" s="34">
        <v>54</v>
      </c>
      <c r="E631" s="34"/>
      <c r="F631" s="34"/>
      <c r="G631" s="35">
        <f>IF('Базовые цены с учетом расхода'!R37&gt;0,'Базовые цены с учетом расхода'!R37,IF('Базовые цены с учетом расхода'!R37&lt;0,'Базовые цены с учетом расхода'!R37,""))</f>
        <v>51.32</v>
      </c>
      <c r="H631" s="34"/>
      <c r="I631" s="34"/>
      <c r="J631" s="34"/>
      <c r="K631" s="34">
        <v>43</v>
      </c>
      <c r="L631" s="35">
        <f>IF('Текущие цены с учетом расхода'!R37&gt;0,'Текущие цены с учетом расхода'!R37,IF('Текущие цены с учетом расхода'!R37&lt;0,'Текущие цены с учетом расхода'!R37,""))</f>
        <v>474.09</v>
      </c>
      <c r="M631" s="34"/>
      <c r="N631" s="34"/>
      <c r="P631" s="19" t="s">
        <v>43</v>
      </c>
    </row>
    <row r="632" spans="1:16" ht="12.75" hidden="1">
      <c r="A632" s="27"/>
      <c r="B632" s="29" t="s">
        <v>44</v>
      </c>
      <c r="C632" s="34"/>
      <c r="D632" s="34">
        <v>54</v>
      </c>
      <c r="E632" s="34"/>
      <c r="F632" s="34"/>
      <c r="G632" s="35">
        <f>IF('Базовые цены с учетом расхода'!S37&gt;0,'Базовые цены с учетом расхода'!S37,IF('Базовые цены с учетом расхода'!S37&lt;0,'Базовые цены с учетом расхода'!S37,""))</f>
        <v>0.34</v>
      </c>
      <c r="H632" s="34"/>
      <c r="I632" s="34"/>
      <c r="J632" s="34"/>
      <c r="K632" s="34">
        <v>43</v>
      </c>
      <c r="L632" s="35">
        <f>IF('Текущие цены с учетом расхода'!S37&gt;0,'Текущие цены с учетом расхода'!S37,IF('Текущие цены с учетом расхода'!S37&lt;0,'Текущие цены с учетом расхода'!S37,""))</f>
        <v>3.1</v>
      </c>
      <c r="M632" s="34"/>
      <c r="N632" s="34"/>
      <c r="P632" s="19" t="s">
        <v>45</v>
      </c>
    </row>
    <row r="633" spans="1:14" ht="12.75">
      <c r="A633" s="28" t="s">
        <v>176</v>
      </c>
      <c r="B633" s="63" t="s">
        <v>177</v>
      </c>
      <c r="C633" s="34">
        <v>6.72</v>
      </c>
      <c r="D633" s="35">
        <f>'Базовые цены за единицу'!B38</f>
        <v>2633.45</v>
      </c>
      <c r="E633" s="35">
        <f>'Базовые цены за единицу'!C38</f>
        <v>0</v>
      </c>
      <c r="F633" s="35">
        <f>'Базовые цены за единицу'!D38</f>
        <v>0</v>
      </c>
      <c r="G633" s="35">
        <f>'Базовые цены с учетом расхода'!B38</f>
        <v>17696.78</v>
      </c>
      <c r="H633" s="35">
        <f>'Базовые цены с учетом расхода'!C38</f>
        <v>0</v>
      </c>
      <c r="I633" s="35">
        <f>'Базовые цены с учетом расхода'!D38</f>
        <v>0</v>
      </c>
      <c r="J633" s="34"/>
      <c r="K633" s="35"/>
      <c r="L633" s="46">
        <f>'Текущие цены с учетом расхода'!B38</f>
        <v>26334.81</v>
      </c>
      <c r="M633" s="35">
        <f>'Текущие цены с учетом расхода'!C38</f>
        <v>0</v>
      </c>
      <c r="N633" s="35">
        <f>'Текущие цены с учетом расхода'!D38</f>
        <v>0</v>
      </c>
    </row>
    <row r="634" spans="1:14" ht="78" customHeight="1">
      <c r="A634" s="27"/>
      <c r="B634" s="64"/>
      <c r="C634" s="34"/>
      <c r="D634" s="34"/>
      <c r="E634" s="35">
        <f>'Базовые цены за единицу'!F38</f>
        <v>2633.45</v>
      </c>
      <c r="F634" s="35">
        <f>'Базовые цены за единицу'!E38</f>
        <v>0</v>
      </c>
      <c r="G634" s="34"/>
      <c r="H634" s="35">
        <f>'Базовые цены с учетом расхода'!F38</f>
        <v>17696.78</v>
      </c>
      <c r="I634" s="35">
        <f>'Базовые цены с учетом расхода'!E38</f>
        <v>0</v>
      </c>
      <c r="J634" s="35">
        <v>1.49</v>
      </c>
      <c r="K634" s="34"/>
      <c r="L634" s="34"/>
      <c r="M634" s="46">
        <f>'Текущие цены с учетом расхода'!F38</f>
        <v>26334.81</v>
      </c>
      <c r="N634" s="35">
        <f>'Текущие цены с учетом расхода'!E38</f>
        <v>0</v>
      </c>
    </row>
    <row r="635" spans="1:14" ht="12.75" hidden="1">
      <c r="A635" s="27"/>
      <c r="B635" s="29" t="s">
        <v>24</v>
      </c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</row>
    <row r="636" spans="1:14" ht="12.75" hidden="1">
      <c r="A636" s="27"/>
      <c r="B636" s="29" t="s">
        <v>25</v>
      </c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</row>
    <row r="637" spans="1:14" ht="12.75" hidden="1">
      <c r="A637" s="27"/>
      <c r="B637" s="29" t="s">
        <v>26</v>
      </c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</row>
    <row r="638" spans="1:14" ht="12.75" hidden="1">
      <c r="A638" s="27"/>
      <c r="B638" s="29" t="s">
        <v>27</v>
      </c>
      <c r="C638" s="34"/>
      <c r="D638" s="34"/>
      <c r="E638" s="34"/>
      <c r="F638" s="34"/>
      <c r="G638" s="34">
        <v>17696.78</v>
      </c>
      <c r="H638" s="34"/>
      <c r="I638" s="34"/>
      <c r="J638" s="34"/>
      <c r="K638" s="34"/>
      <c r="L638" s="34">
        <v>45657.7</v>
      </c>
      <c r="M638" s="34"/>
      <c r="N638" s="34"/>
    </row>
    <row r="639" spans="1:14" ht="25.5" hidden="1">
      <c r="A639" s="27"/>
      <c r="B639" s="29" t="s">
        <v>28</v>
      </c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</row>
    <row r="640" spans="1:15" ht="25.5" hidden="1">
      <c r="A640" s="27"/>
      <c r="B640" s="29" t="s">
        <v>29</v>
      </c>
      <c r="C640" s="34"/>
      <c r="D640" s="36"/>
      <c r="E640" s="34"/>
      <c r="F640" s="34"/>
      <c r="G640" s="34"/>
      <c r="H640" s="34"/>
      <c r="I640" s="34"/>
      <c r="J640" s="34"/>
      <c r="K640" s="36"/>
      <c r="L640" s="34"/>
      <c r="M640" s="34"/>
      <c r="N640" s="34"/>
      <c r="O640" s="14" t="s">
        <v>30</v>
      </c>
    </row>
    <row r="641" spans="1:14" ht="12.75" hidden="1">
      <c r="A641" s="27"/>
      <c r="B641" s="29" t="s">
        <v>31</v>
      </c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</row>
    <row r="642" spans="1:14" ht="25.5" hidden="1">
      <c r="A642" s="27"/>
      <c r="B642" s="29" t="s">
        <v>32</v>
      </c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</row>
    <row r="643" spans="1:14" ht="12.75" hidden="1">
      <c r="A643" s="27"/>
      <c r="B643" s="29" t="s">
        <v>33</v>
      </c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</row>
    <row r="644" spans="1:16" ht="12.75" hidden="1">
      <c r="A644" s="27"/>
      <c r="B644" s="29" t="s">
        <v>34</v>
      </c>
      <c r="C644" s="34"/>
      <c r="D644" s="34"/>
      <c r="E644" s="34"/>
      <c r="F644" s="34"/>
      <c r="G644" s="35">
        <f>IF('Базовые цены с учетом расхода'!N38&gt;0,'Базовые цены с учетом расхода'!N38,IF('Базовые цены с учетом расхода'!N38&lt;0,'Базовые цены с учетом расхода'!N38,""))</f>
      </c>
      <c r="H644" s="34"/>
      <c r="I644" s="34"/>
      <c r="J644" s="34"/>
      <c r="K644" s="34"/>
      <c r="L644" s="35">
        <f>IF('Текущие цены с учетом расхода'!N38&gt;0,'Текущие цены с учетом расхода'!N38,IF('Текущие цены с учетом расхода'!N38&lt;0,'Текущие цены с учетом расхода'!N38,""))</f>
      </c>
      <c r="M644" s="34"/>
      <c r="N644" s="34"/>
      <c r="P644" s="19" t="s">
        <v>35</v>
      </c>
    </row>
    <row r="645" spans="1:16" ht="12.75" hidden="1">
      <c r="A645" s="27"/>
      <c r="B645" s="29" t="s">
        <v>36</v>
      </c>
      <c r="C645" s="34"/>
      <c r="D645" s="34"/>
      <c r="E645" s="34"/>
      <c r="F645" s="34"/>
      <c r="G645" s="35">
        <f>IF('Базовые цены с учетом расхода'!P38&gt;0,'Базовые цены с учетом расхода'!P38,IF('Базовые цены с учетом расхода'!P38&lt;0,'Базовые цены с учетом расхода'!P38,""))</f>
      </c>
      <c r="H645" s="34"/>
      <c r="I645" s="34"/>
      <c r="J645" s="34"/>
      <c r="K645" s="34"/>
      <c r="L645" s="35">
        <f>IF('Текущие цены с учетом расхода'!P38&gt;0,'Текущие цены с учетом расхода'!P38,IF('Текущие цены с учетом расхода'!P38&lt;0,'Текущие цены с учетом расхода'!P38,""))</f>
      </c>
      <c r="M645" s="34"/>
      <c r="N645" s="34"/>
      <c r="P645" s="19" t="s">
        <v>37</v>
      </c>
    </row>
    <row r="646" spans="1:16" ht="25.5" hidden="1">
      <c r="A646" s="27"/>
      <c r="B646" s="29" t="s">
        <v>38</v>
      </c>
      <c r="C646" s="34"/>
      <c r="D646" s="34"/>
      <c r="E646" s="34"/>
      <c r="F646" s="34"/>
      <c r="G646" s="35">
        <f>IF('Базовые цены с учетом расхода'!Q38&gt;0,'Базовые цены с учетом расхода'!Q38,IF('Базовые цены с учетом расхода'!Q38&lt;0,'Базовые цены с учетом расхода'!Q38,""))</f>
      </c>
      <c r="H646" s="34"/>
      <c r="I646" s="34"/>
      <c r="J646" s="34"/>
      <c r="K646" s="34"/>
      <c r="L646" s="35">
        <f>IF('Текущие цены с учетом расхода'!Q38&gt;0,'Текущие цены с учетом расхода'!Q38,IF('Текущие цены с учетом расхода'!Q38&lt;0,'Текущие цены с учетом расхода'!Q38,""))</f>
      </c>
      <c r="M646" s="34"/>
      <c r="N646" s="34"/>
      <c r="P646" s="19" t="s">
        <v>39</v>
      </c>
    </row>
    <row r="647" spans="1:16" ht="12.75" hidden="1">
      <c r="A647" s="27"/>
      <c r="B647" s="29" t="s">
        <v>40</v>
      </c>
      <c r="C647" s="34"/>
      <c r="D647" s="34"/>
      <c r="E647" s="34"/>
      <c r="F647" s="34"/>
      <c r="G647" s="35">
        <f>IF('Базовые цены с учетом расхода'!O38&gt;0,'Базовые цены с учетом расхода'!O38,IF('Базовые цены с учетом расхода'!O38&lt;0,'Базовые цены с учетом расхода'!O38,""))</f>
      </c>
      <c r="H647" s="34"/>
      <c r="I647" s="34"/>
      <c r="J647" s="34"/>
      <c r="K647" s="34"/>
      <c r="L647" s="35">
        <f>IF('Текущие цены с учетом расхода'!O38&gt;0,'Текущие цены с учетом расхода'!O38,IF('Текущие цены с учетом расхода'!O38&lt;0,'Текущие цены с учетом расхода'!O38,""))</f>
      </c>
      <c r="M647" s="34"/>
      <c r="N647" s="34"/>
      <c r="P647" s="19" t="s">
        <v>41</v>
      </c>
    </row>
    <row r="648" spans="1:16" ht="12.75" hidden="1">
      <c r="A648" s="27"/>
      <c r="B648" s="29" t="s">
        <v>42</v>
      </c>
      <c r="C648" s="34"/>
      <c r="D648" s="34"/>
      <c r="E648" s="34"/>
      <c r="F648" s="34"/>
      <c r="G648" s="35">
        <f>IF('Базовые цены с учетом расхода'!R38&gt;0,'Базовые цены с учетом расхода'!R38,IF('Базовые цены с учетом расхода'!R38&lt;0,'Базовые цены с учетом расхода'!R38,""))</f>
      </c>
      <c r="H648" s="34"/>
      <c r="I648" s="34"/>
      <c r="J648" s="34"/>
      <c r="K648" s="34"/>
      <c r="L648" s="35">
        <f>IF('Текущие цены с учетом расхода'!R38&gt;0,'Текущие цены с учетом расхода'!R38,IF('Текущие цены с учетом расхода'!R38&lt;0,'Текущие цены с учетом расхода'!R38,""))</f>
      </c>
      <c r="M648" s="34"/>
      <c r="N648" s="34"/>
      <c r="P648" s="19" t="s">
        <v>43</v>
      </c>
    </row>
    <row r="649" spans="1:16" ht="12.75" hidden="1">
      <c r="A649" s="27"/>
      <c r="B649" s="29" t="s">
        <v>44</v>
      </c>
      <c r="C649" s="34"/>
      <c r="D649" s="34"/>
      <c r="E649" s="34"/>
      <c r="F649" s="34"/>
      <c r="G649" s="35">
        <f>IF('Базовые цены с учетом расхода'!S38&gt;0,'Базовые цены с учетом расхода'!S38,IF('Базовые цены с учетом расхода'!S38&lt;0,'Базовые цены с учетом расхода'!S38,""))</f>
      </c>
      <c r="H649" s="34"/>
      <c r="I649" s="34"/>
      <c r="J649" s="34"/>
      <c r="K649" s="34"/>
      <c r="L649" s="35">
        <f>IF('Текущие цены с учетом расхода'!S38&gt;0,'Текущие цены с учетом расхода'!S38,IF('Текущие цены с учетом расхода'!S38&lt;0,'Текущие цены с учетом расхода'!S38,""))</f>
      </c>
      <c r="M649" s="34"/>
      <c r="N649" s="34"/>
      <c r="P649" s="19" t="s">
        <v>45</v>
      </c>
    </row>
    <row r="650" spans="1:14" ht="12.75">
      <c r="A650" s="27"/>
      <c r="B650" s="27"/>
      <c r="C650" s="34"/>
      <c r="D650" s="34"/>
      <c r="E650" s="34"/>
      <c r="F650" s="34"/>
      <c r="G650" s="34"/>
      <c r="H650" s="34"/>
      <c r="I650" s="34"/>
      <c r="J650" s="78" t="s">
        <v>19</v>
      </c>
      <c r="K650" s="78"/>
      <c r="L650" s="78"/>
      <c r="M650" s="78"/>
      <c r="N650" s="78"/>
    </row>
    <row r="651" spans="1:14" ht="12.75">
      <c r="A651" s="27"/>
      <c r="B651" s="27"/>
      <c r="C651" s="34"/>
      <c r="D651" s="34"/>
      <c r="E651" s="34"/>
      <c r="F651" s="34"/>
      <c r="G651" s="34"/>
      <c r="H651" s="34"/>
      <c r="I651" s="34"/>
      <c r="J651" s="79" t="s">
        <v>178</v>
      </c>
      <c r="K651" s="79"/>
      <c r="L651" s="79"/>
      <c r="M651" s="79"/>
      <c r="N651" s="79"/>
    </row>
    <row r="652" spans="1:14" ht="12.75">
      <c r="A652" s="28" t="s">
        <v>179</v>
      </c>
      <c r="B652" s="63" t="s">
        <v>180</v>
      </c>
      <c r="C652" s="34">
        <v>0.0672</v>
      </c>
      <c r="D652" s="35">
        <f>'Базовые цены за единицу'!B39</f>
        <v>7065.46</v>
      </c>
      <c r="E652" s="35">
        <f>'Базовые цены за единицу'!C39</f>
        <v>202.35</v>
      </c>
      <c r="F652" s="35">
        <f>'Базовые цены за единицу'!D39</f>
        <v>37.06</v>
      </c>
      <c r="G652" s="35">
        <f>'Базовые цены с учетом расхода'!B39</f>
        <v>474.8</v>
      </c>
      <c r="H652" s="35">
        <f>'Базовые цены с учетом расхода'!C39</f>
        <v>13.6</v>
      </c>
      <c r="I652" s="35">
        <f>'Базовые цены с учетом расхода'!D39</f>
        <v>2.49</v>
      </c>
      <c r="J652" s="34">
        <v>11.6</v>
      </c>
      <c r="K652" s="35">
        <v>5.57</v>
      </c>
      <c r="L652" s="46">
        <f>'Текущие цены с учетом расхода'!B39</f>
        <v>1722.05</v>
      </c>
      <c r="M652" s="46">
        <f>'Текущие цены с учетом расхода'!C39</f>
        <v>157.74</v>
      </c>
      <c r="N652" s="35">
        <f>'Текущие цены с учетом расхода'!D39</f>
        <v>13.87</v>
      </c>
    </row>
    <row r="653" spans="1:14" ht="29.25" customHeight="1">
      <c r="A653" s="27"/>
      <c r="B653" s="64"/>
      <c r="C653" s="34"/>
      <c r="D653" s="34"/>
      <c r="E653" s="35">
        <f>'Базовые цены за единицу'!F39</f>
        <v>6826.05</v>
      </c>
      <c r="F653" s="35">
        <f>'Базовые цены за единицу'!E39</f>
        <v>0.98</v>
      </c>
      <c r="G653" s="34"/>
      <c r="H653" s="35">
        <f>'Базовые цены с учетом расхода'!F39</f>
        <v>458.71</v>
      </c>
      <c r="I653" s="35">
        <f>'Базовые цены с учетом расхода'!E39</f>
        <v>0.07</v>
      </c>
      <c r="J653" s="35">
        <v>3.38</v>
      </c>
      <c r="K653" s="35">
        <v>11.6</v>
      </c>
      <c r="L653" s="34"/>
      <c r="M653" s="46">
        <f>'Текущие цены с учетом расхода'!F39</f>
        <v>1550.44</v>
      </c>
      <c r="N653" s="35">
        <f>'Текущие цены с учетом расхода'!E39</f>
        <v>0.76</v>
      </c>
    </row>
    <row r="654" spans="1:14" ht="12.75">
      <c r="A654" s="27"/>
      <c r="B654" s="65" t="s">
        <v>63</v>
      </c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</row>
    <row r="655" spans="1:14" ht="12.75" hidden="1">
      <c r="A655" s="27"/>
      <c r="B655" s="29" t="s">
        <v>24</v>
      </c>
      <c r="C655" s="34"/>
      <c r="D655" s="34"/>
      <c r="E655" s="34"/>
      <c r="F655" s="34"/>
      <c r="G655" s="34">
        <v>13.6</v>
      </c>
      <c r="H655" s="34"/>
      <c r="I655" s="34"/>
      <c r="J655" s="34"/>
      <c r="K655" s="34"/>
      <c r="L655" s="34">
        <v>157.74</v>
      </c>
      <c r="M655" s="34"/>
      <c r="N655" s="34"/>
    </row>
    <row r="656" spans="1:14" ht="12.75" hidden="1">
      <c r="A656" s="27"/>
      <c r="B656" s="29" t="s">
        <v>25</v>
      </c>
      <c r="C656" s="34"/>
      <c r="D656" s="34"/>
      <c r="E656" s="34"/>
      <c r="F656" s="34"/>
      <c r="G656" s="34">
        <v>2.49</v>
      </c>
      <c r="H656" s="34"/>
      <c r="I656" s="34"/>
      <c r="J656" s="34"/>
      <c r="K656" s="34"/>
      <c r="L656" s="34">
        <v>13.87</v>
      </c>
      <c r="M656" s="34"/>
      <c r="N656" s="34"/>
    </row>
    <row r="657" spans="1:14" ht="12.75" hidden="1">
      <c r="A657" s="27"/>
      <c r="B657" s="29" t="s">
        <v>26</v>
      </c>
      <c r="C657" s="34"/>
      <c r="D657" s="34"/>
      <c r="E657" s="34"/>
      <c r="F657" s="34"/>
      <c r="G657" s="34">
        <v>0.07</v>
      </c>
      <c r="H657" s="34"/>
      <c r="I657" s="34"/>
      <c r="J657" s="34"/>
      <c r="K657" s="34"/>
      <c r="L657" s="34">
        <v>0.76</v>
      </c>
      <c r="M657" s="34"/>
      <c r="N657" s="34"/>
    </row>
    <row r="658" spans="1:14" ht="12.75" hidden="1">
      <c r="A658" s="27"/>
      <c r="B658" s="29" t="s">
        <v>27</v>
      </c>
      <c r="C658" s="34"/>
      <c r="D658" s="34"/>
      <c r="E658" s="34"/>
      <c r="F658" s="34"/>
      <c r="G658" s="34">
        <v>458.71</v>
      </c>
      <c r="H658" s="34"/>
      <c r="I658" s="34"/>
      <c r="J658" s="34"/>
      <c r="K658" s="34"/>
      <c r="L658" s="34">
        <v>1550.44</v>
      </c>
      <c r="M658" s="34"/>
      <c r="N658" s="34"/>
    </row>
    <row r="659" spans="1:14" ht="25.5" hidden="1">
      <c r="A659" s="27"/>
      <c r="B659" s="29" t="s">
        <v>28</v>
      </c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</row>
    <row r="660" spans="1:15" ht="25.5" hidden="1">
      <c r="A660" s="27"/>
      <c r="B660" s="29" t="s">
        <v>29</v>
      </c>
      <c r="C660" s="34"/>
      <c r="D660" s="36"/>
      <c r="E660" s="34"/>
      <c r="F660" s="34"/>
      <c r="G660" s="34"/>
      <c r="H660" s="34"/>
      <c r="I660" s="34"/>
      <c r="J660" s="34"/>
      <c r="K660" s="36"/>
      <c r="L660" s="34"/>
      <c r="M660" s="34"/>
      <c r="N660" s="34"/>
      <c r="O660" s="14" t="s">
        <v>30</v>
      </c>
    </row>
    <row r="661" spans="1:14" ht="12.75" hidden="1">
      <c r="A661" s="27"/>
      <c r="B661" s="29" t="s">
        <v>31</v>
      </c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</row>
    <row r="662" spans="1:14" ht="25.5" hidden="1">
      <c r="A662" s="27"/>
      <c r="B662" s="29" t="s">
        <v>32</v>
      </c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</row>
    <row r="663" spans="1:14" ht="12.75" hidden="1">
      <c r="A663" s="27"/>
      <c r="B663" s="29" t="s">
        <v>33</v>
      </c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</row>
    <row r="664" spans="1:16" ht="12.75" hidden="1">
      <c r="A664" s="27"/>
      <c r="B664" s="29" t="s">
        <v>34</v>
      </c>
      <c r="C664" s="34"/>
      <c r="D664" s="34">
        <v>106</v>
      </c>
      <c r="E664" s="34"/>
      <c r="F664" s="34"/>
      <c r="G664" s="35">
        <f>IF('Базовые цены с учетом расхода'!N39&gt;0,'Базовые цены с учетом расхода'!N39,IF('Базовые цены с учетом расхода'!N39&lt;0,'Базовые цены с учетом расхода'!N39,""))</f>
        <v>14.49</v>
      </c>
      <c r="H664" s="34"/>
      <c r="I664" s="34"/>
      <c r="J664" s="34"/>
      <c r="K664" s="34">
        <v>90</v>
      </c>
      <c r="L664" s="35">
        <f>IF('Текущие цены с учетом расхода'!N39&gt;0,'Текущие цены с учетом расхода'!N39,IF('Текущие цены с учетом расхода'!N39&lt;0,'Текущие цены с учетом расхода'!N39,""))</f>
        <v>142.65</v>
      </c>
      <c r="M664" s="34"/>
      <c r="N664" s="34"/>
      <c r="P664" s="19" t="s">
        <v>35</v>
      </c>
    </row>
    <row r="665" spans="1:16" ht="12.75" hidden="1">
      <c r="A665" s="27"/>
      <c r="B665" s="29" t="s">
        <v>36</v>
      </c>
      <c r="C665" s="34"/>
      <c r="D665" s="34">
        <v>106</v>
      </c>
      <c r="E665" s="34"/>
      <c r="F665" s="34"/>
      <c r="G665" s="35">
        <f>IF('Базовые цены с учетом расхода'!P39&gt;0,'Базовые цены с учетом расхода'!P39,IF('Базовые цены с учетом расхода'!P39&lt;0,'Базовые цены с учетом расхода'!P39,""))</f>
        <v>14.41</v>
      </c>
      <c r="H665" s="34"/>
      <c r="I665" s="34"/>
      <c r="J665" s="34"/>
      <c r="K665" s="34">
        <v>90</v>
      </c>
      <c r="L665" s="35">
        <f>IF('Текущие цены с учетом расхода'!P39&gt;0,'Текущие цены с учетом расхода'!P39,IF('Текущие цены с учетом расхода'!P39&lt;0,'Текущие цены с учетом расхода'!P39,""))</f>
        <v>141.97</v>
      </c>
      <c r="M665" s="34"/>
      <c r="N665" s="34"/>
      <c r="P665" s="19" t="s">
        <v>37</v>
      </c>
    </row>
    <row r="666" spans="1:16" ht="25.5" hidden="1">
      <c r="A666" s="27"/>
      <c r="B666" s="29" t="s">
        <v>38</v>
      </c>
      <c r="C666" s="34"/>
      <c r="D666" s="34">
        <v>106</v>
      </c>
      <c r="E666" s="34"/>
      <c r="F666" s="34"/>
      <c r="G666" s="35">
        <f>IF('Базовые цены с учетом расхода'!Q39&gt;0,'Базовые цены с учетом расхода'!Q39,IF('Базовые цены с учетом расхода'!Q39&lt;0,'Базовые цены с учетом расхода'!Q39,""))</f>
        <v>0.07</v>
      </c>
      <c r="H666" s="34"/>
      <c r="I666" s="34"/>
      <c r="J666" s="34"/>
      <c r="K666" s="34">
        <v>90</v>
      </c>
      <c r="L666" s="35">
        <f>IF('Текущие цены с учетом расхода'!Q39&gt;0,'Текущие цены с учетом расхода'!Q39,IF('Текущие цены с учетом расхода'!Q39&lt;0,'Текущие цены с учетом расхода'!Q39,""))</f>
        <v>0.68</v>
      </c>
      <c r="M666" s="34"/>
      <c r="N666" s="34"/>
      <c r="P666" s="19" t="s">
        <v>39</v>
      </c>
    </row>
    <row r="667" spans="1:16" ht="12.75" hidden="1">
      <c r="A667" s="27"/>
      <c r="B667" s="29" t="s">
        <v>40</v>
      </c>
      <c r="C667" s="34"/>
      <c r="D667" s="34">
        <v>54</v>
      </c>
      <c r="E667" s="34"/>
      <c r="F667" s="34"/>
      <c r="G667" s="35">
        <f>IF('Базовые цены с учетом расхода'!O39&gt;0,'Базовые цены с учетом расхода'!O39,IF('Базовые цены с учетом расхода'!O39&lt;0,'Базовые цены с учетом расхода'!O39,""))</f>
        <v>7.38</v>
      </c>
      <c r="H667" s="34"/>
      <c r="I667" s="34"/>
      <c r="J667" s="34"/>
      <c r="K667" s="34">
        <v>43</v>
      </c>
      <c r="L667" s="35">
        <f>IF('Текущие цены с учетом расхода'!O39&gt;0,'Текущие цены с учетом расхода'!O39,IF('Текущие цены с учетом расхода'!O39&lt;0,'Текущие цены с учетом расхода'!O39,""))</f>
        <v>68.16</v>
      </c>
      <c r="M667" s="34"/>
      <c r="N667" s="34"/>
      <c r="P667" s="19" t="s">
        <v>41</v>
      </c>
    </row>
    <row r="668" spans="1:16" ht="12.75" hidden="1">
      <c r="A668" s="27"/>
      <c r="B668" s="29" t="s">
        <v>42</v>
      </c>
      <c r="C668" s="34"/>
      <c r="D668" s="34">
        <v>54</v>
      </c>
      <c r="E668" s="34"/>
      <c r="F668" s="34"/>
      <c r="G668" s="35">
        <f>IF('Базовые цены с учетом расхода'!R39&gt;0,'Базовые цены с учетом расхода'!R39,IF('Базовые цены с учетом расхода'!R39&lt;0,'Базовые цены с учетом расхода'!R39,""))</f>
        <v>7.34</v>
      </c>
      <c r="H668" s="34"/>
      <c r="I668" s="34"/>
      <c r="J668" s="34"/>
      <c r="K668" s="34">
        <v>43</v>
      </c>
      <c r="L668" s="35">
        <f>IF('Текущие цены с учетом расхода'!R39&gt;0,'Текущие цены с учетом расхода'!R39,IF('Текущие цены с учетом расхода'!R39&lt;0,'Текущие цены с учетом расхода'!R39,""))</f>
        <v>67.83</v>
      </c>
      <c r="M668" s="34"/>
      <c r="N668" s="34"/>
      <c r="P668" s="19" t="s">
        <v>43</v>
      </c>
    </row>
    <row r="669" spans="1:16" ht="12.75" hidden="1">
      <c r="A669" s="27"/>
      <c r="B669" s="29" t="s">
        <v>44</v>
      </c>
      <c r="C669" s="34"/>
      <c r="D669" s="34">
        <v>54</v>
      </c>
      <c r="E669" s="34"/>
      <c r="F669" s="34"/>
      <c r="G669" s="35">
        <f>IF('Базовые цены с учетом расхода'!S39&gt;0,'Базовые цены с учетом расхода'!S39,IF('Базовые цены с учетом расхода'!S39&lt;0,'Базовые цены с учетом расхода'!S39,""))</f>
        <v>0.04</v>
      </c>
      <c r="H669" s="34"/>
      <c r="I669" s="34"/>
      <c r="J669" s="34"/>
      <c r="K669" s="34">
        <v>43</v>
      </c>
      <c r="L669" s="35">
        <f>IF('Текущие цены с учетом расхода'!S39&gt;0,'Текущие цены с учетом расхода'!S39,IF('Текущие цены с учетом расхода'!S39&lt;0,'Текущие цены с учетом расхода'!S39,""))</f>
        <v>0.33</v>
      </c>
      <c r="M669" s="34"/>
      <c r="N669" s="34"/>
      <c r="P669" s="19" t="s">
        <v>45</v>
      </c>
    </row>
    <row r="670" spans="1:14" ht="12.75">
      <c r="A670" s="28" t="s">
        <v>181</v>
      </c>
      <c r="B670" s="63" t="s">
        <v>428</v>
      </c>
      <c r="C670" s="34">
        <v>6.72</v>
      </c>
      <c r="D670" s="35">
        <f>'Базовые цены за единицу'!B40</f>
        <v>191.32</v>
      </c>
      <c r="E670" s="35">
        <f>'Базовые цены за единицу'!C40</f>
        <v>0</v>
      </c>
      <c r="F670" s="35">
        <f>'Базовые цены за единицу'!D40</f>
        <v>0</v>
      </c>
      <c r="G670" s="35">
        <f>'Базовые цены с учетом расхода'!B40</f>
        <v>1285.69</v>
      </c>
      <c r="H670" s="35">
        <f>'Базовые цены с учетом расхода'!C40</f>
        <v>0</v>
      </c>
      <c r="I670" s="35">
        <f>'Базовые цены с учетом расхода'!D40</f>
        <v>0</v>
      </c>
      <c r="J670" s="34"/>
      <c r="K670" s="35"/>
      <c r="L670" s="46">
        <f>'Текущие цены с учетом расхода'!B40</f>
        <v>4782.76</v>
      </c>
      <c r="M670" s="35">
        <f>'Текущие цены с учетом расхода'!C40</f>
        <v>0</v>
      </c>
      <c r="N670" s="35">
        <f>'Текущие цены с учетом расхода'!D40</f>
        <v>0</v>
      </c>
    </row>
    <row r="671" spans="1:14" ht="27" customHeight="1">
      <c r="A671" s="27"/>
      <c r="B671" s="64"/>
      <c r="C671" s="34"/>
      <c r="D671" s="34"/>
      <c r="E671" s="35">
        <f>'Базовые цены за единицу'!F40</f>
        <v>191.323</v>
      </c>
      <c r="F671" s="35">
        <f>'Базовые цены за единицу'!E40</f>
        <v>0</v>
      </c>
      <c r="G671" s="34"/>
      <c r="H671" s="35">
        <f>'Базовые цены с учетом расхода'!F40</f>
        <v>1285.69</v>
      </c>
      <c r="I671" s="35">
        <f>'Базовые цены с учетом расхода'!E40</f>
        <v>0</v>
      </c>
      <c r="J671" s="35">
        <v>3.72</v>
      </c>
      <c r="K671" s="34"/>
      <c r="L671" s="34"/>
      <c r="M671" s="46">
        <f>'Текущие цены с учетом расхода'!F40</f>
        <v>4782.76</v>
      </c>
      <c r="N671" s="35">
        <f>'Текущие цены с учетом расхода'!E40</f>
        <v>0</v>
      </c>
    </row>
    <row r="672" spans="1:14" ht="12.75" hidden="1">
      <c r="A672" s="27"/>
      <c r="B672" s="29" t="s">
        <v>24</v>
      </c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</row>
    <row r="673" spans="1:14" ht="12.75" hidden="1">
      <c r="A673" s="27"/>
      <c r="B673" s="29" t="s">
        <v>25</v>
      </c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</row>
    <row r="674" spans="1:14" ht="12.75" hidden="1">
      <c r="A674" s="27"/>
      <c r="B674" s="29" t="s">
        <v>26</v>
      </c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</row>
    <row r="675" spans="1:14" ht="12.75" hidden="1">
      <c r="A675" s="27"/>
      <c r="B675" s="29" t="s">
        <v>27</v>
      </c>
      <c r="C675" s="34"/>
      <c r="D675" s="34"/>
      <c r="E675" s="34"/>
      <c r="F675" s="34"/>
      <c r="G675" s="34">
        <v>414.09</v>
      </c>
      <c r="H675" s="34"/>
      <c r="I675" s="34"/>
      <c r="J675" s="34"/>
      <c r="K675" s="34"/>
      <c r="L675" s="34">
        <v>1399.61</v>
      </c>
      <c r="M675" s="34"/>
      <c r="N675" s="34"/>
    </row>
    <row r="676" spans="1:14" ht="25.5" hidden="1">
      <c r="A676" s="27"/>
      <c r="B676" s="29" t="s">
        <v>28</v>
      </c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</row>
    <row r="677" spans="1:15" ht="25.5" hidden="1">
      <c r="A677" s="27"/>
      <c r="B677" s="29" t="s">
        <v>29</v>
      </c>
      <c r="C677" s="34"/>
      <c r="D677" s="36"/>
      <c r="E677" s="34"/>
      <c r="F677" s="34"/>
      <c r="G677" s="34"/>
      <c r="H677" s="34"/>
      <c r="I677" s="34"/>
      <c r="J677" s="34"/>
      <c r="K677" s="36"/>
      <c r="L677" s="34"/>
      <c r="M677" s="34"/>
      <c r="N677" s="34"/>
      <c r="O677" s="14" t="s">
        <v>30</v>
      </c>
    </row>
    <row r="678" spans="1:14" ht="12.75" hidden="1">
      <c r="A678" s="27"/>
      <c r="B678" s="29" t="s">
        <v>31</v>
      </c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</row>
    <row r="679" spans="1:14" ht="25.5" hidden="1">
      <c r="A679" s="27"/>
      <c r="B679" s="29" t="s">
        <v>32</v>
      </c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</row>
    <row r="680" spans="1:14" ht="12.75" hidden="1">
      <c r="A680" s="27"/>
      <c r="B680" s="29" t="s">
        <v>33</v>
      </c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</row>
    <row r="681" spans="1:16" ht="12.75" hidden="1">
      <c r="A681" s="27"/>
      <c r="B681" s="29" t="s">
        <v>34</v>
      </c>
      <c r="C681" s="34"/>
      <c r="D681" s="34"/>
      <c r="E681" s="34"/>
      <c r="F681" s="34"/>
      <c r="G681" s="35">
        <f>IF('Базовые цены с учетом расхода'!N40&gt;0,'Базовые цены с учетом расхода'!N40,IF('Базовые цены с учетом расхода'!N40&lt;0,'Базовые цены с учетом расхода'!N40,""))</f>
      </c>
      <c r="H681" s="34"/>
      <c r="I681" s="34"/>
      <c r="J681" s="34"/>
      <c r="K681" s="34"/>
      <c r="L681" s="35">
        <f>IF('Текущие цены с учетом расхода'!N40&gt;0,'Текущие цены с учетом расхода'!N40,IF('Текущие цены с учетом расхода'!N40&lt;0,'Текущие цены с учетом расхода'!N40,""))</f>
      </c>
      <c r="M681" s="34"/>
      <c r="N681" s="34"/>
      <c r="P681" s="19" t="s">
        <v>35</v>
      </c>
    </row>
    <row r="682" spans="1:16" ht="12.75" hidden="1">
      <c r="A682" s="27"/>
      <c r="B682" s="29" t="s">
        <v>36</v>
      </c>
      <c r="C682" s="34"/>
      <c r="D682" s="34"/>
      <c r="E682" s="34"/>
      <c r="F682" s="34"/>
      <c r="G682" s="35">
        <f>IF('Базовые цены с учетом расхода'!P40&gt;0,'Базовые цены с учетом расхода'!P40,IF('Базовые цены с учетом расхода'!P40&lt;0,'Базовые цены с учетом расхода'!P40,""))</f>
      </c>
      <c r="H682" s="34"/>
      <c r="I682" s="34"/>
      <c r="J682" s="34"/>
      <c r="K682" s="34"/>
      <c r="L682" s="35">
        <f>IF('Текущие цены с учетом расхода'!P40&gt;0,'Текущие цены с учетом расхода'!P40,IF('Текущие цены с учетом расхода'!P40&lt;0,'Текущие цены с учетом расхода'!P40,""))</f>
      </c>
      <c r="M682" s="34"/>
      <c r="N682" s="34"/>
      <c r="P682" s="19" t="s">
        <v>37</v>
      </c>
    </row>
    <row r="683" spans="1:16" ht="25.5" hidden="1">
      <c r="A683" s="27"/>
      <c r="B683" s="29" t="s">
        <v>38</v>
      </c>
      <c r="C683" s="34"/>
      <c r="D683" s="34"/>
      <c r="E683" s="34"/>
      <c r="F683" s="34"/>
      <c r="G683" s="35">
        <f>IF('Базовые цены с учетом расхода'!Q40&gt;0,'Базовые цены с учетом расхода'!Q40,IF('Базовые цены с учетом расхода'!Q40&lt;0,'Базовые цены с учетом расхода'!Q40,""))</f>
      </c>
      <c r="H683" s="34"/>
      <c r="I683" s="34"/>
      <c r="J683" s="34"/>
      <c r="K683" s="34"/>
      <c r="L683" s="35">
        <f>IF('Текущие цены с учетом расхода'!Q40&gt;0,'Текущие цены с учетом расхода'!Q40,IF('Текущие цены с учетом расхода'!Q40&lt;0,'Текущие цены с учетом расхода'!Q40,""))</f>
      </c>
      <c r="M683" s="34"/>
      <c r="N683" s="34"/>
      <c r="P683" s="19" t="s">
        <v>39</v>
      </c>
    </row>
    <row r="684" spans="1:16" ht="12.75" hidden="1">
      <c r="A684" s="27"/>
      <c r="B684" s="29" t="s">
        <v>40</v>
      </c>
      <c r="C684" s="34"/>
      <c r="D684" s="34"/>
      <c r="E684" s="34"/>
      <c r="F684" s="34"/>
      <c r="G684" s="35">
        <f>IF('Базовые цены с учетом расхода'!O40&gt;0,'Базовые цены с учетом расхода'!O40,IF('Базовые цены с учетом расхода'!O40&lt;0,'Базовые цены с учетом расхода'!O40,""))</f>
      </c>
      <c r="H684" s="34"/>
      <c r="I684" s="34"/>
      <c r="J684" s="34"/>
      <c r="K684" s="34"/>
      <c r="L684" s="35">
        <f>IF('Текущие цены с учетом расхода'!O40&gt;0,'Текущие цены с учетом расхода'!O40,IF('Текущие цены с учетом расхода'!O40&lt;0,'Текущие цены с учетом расхода'!O40,""))</f>
      </c>
      <c r="M684" s="34"/>
      <c r="N684" s="34"/>
      <c r="P684" s="19" t="s">
        <v>41</v>
      </c>
    </row>
    <row r="685" spans="1:16" ht="12.75" hidden="1">
      <c r="A685" s="27"/>
      <c r="B685" s="29" t="s">
        <v>42</v>
      </c>
      <c r="C685" s="34"/>
      <c r="D685" s="34"/>
      <c r="E685" s="34"/>
      <c r="F685" s="34"/>
      <c r="G685" s="35">
        <f>IF('Базовые цены с учетом расхода'!R40&gt;0,'Базовые цены с учетом расхода'!R40,IF('Базовые цены с учетом расхода'!R40&lt;0,'Базовые цены с учетом расхода'!R40,""))</f>
      </c>
      <c r="H685" s="34"/>
      <c r="I685" s="34"/>
      <c r="J685" s="34"/>
      <c r="K685" s="34"/>
      <c r="L685" s="35">
        <f>IF('Текущие цены с учетом расхода'!R40&gt;0,'Текущие цены с учетом расхода'!R40,IF('Текущие цены с учетом расхода'!R40&lt;0,'Текущие цены с учетом расхода'!R40,""))</f>
      </c>
      <c r="M685" s="34"/>
      <c r="N685" s="34"/>
      <c r="P685" s="19" t="s">
        <v>43</v>
      </c>
    </row>
    <row r="686" spans="1:16" ht="12.75" hidden="1">
      <c r="A686" s="27"/>
      <c r="B686" s="29" t="s">
        <v>44</v>
      </c>
      <c r="C686" s="34"/>
      <c r="D686" s="34"/>
      <c r="E686" s="34"/>
      <c r="F686" s="34"/>
      <c r="G686" s="35">
        <f>IF('Базовые цены с учетом расхода'!S40&gt;0,'Базовые цены с учетом расхода'!S40,IF('Базовые цены с учетом расхода'!S40&lt;0,'Базовые цены с учетом расхода'!S40,""))</f>
      </c>
      <c r="H686" s="34"/>
      <c r="I686" s="34"/>
      <c r="J686" s="34"/>
      <c r="K686" s="34"/>
      <c r="L686" s="35">
        <f>IF('Текущие цены с учетом расхода'!S40&gt;0,'Текущие цены с учетом расхода'!S40,IF('Текущие цены с учетом расхода'!S40&lt;0,'Текущие цены с учетом расхода'!S40,""))</f>
      </c>
      <c r="M686" s="34"/>
      <c r="N686" s="34"/>
      <c r="P686" s="19" t="s">
        <v>45</v>
      </c>
    </row>
    <row r="687" spans="1:26" ht="12.75">
      <c r="A687" s="27"/>
      <c r="B687" s="31" t="s">
        <v>182</v>
      </c>
      <c r="C687" s="34"/>
      <c r="D687" s="34"/>
      <c r="E687" s="34"/>
      <c r="F687" s="37"/>
      <c r="G687" s="57">
        <f>'Базовые концовки'!F180</f>
        <v>25037.05</v>
      </c>
      <c r="H687" s="57">
        <f>'Базовые концовки'!G180</f>
        <v>170.66</v>
      </c>
      <c r="I687" s="44">
        <f>'Базовые концовки'!H180</f>
        <v>62.37</v>
      </c>
      <c r="J687" s="34"/>
      <c r="K687" s="34"/>
      <c r="L687" s="57">
        <f>'Текущие концовки'!F180</f>
        <v>64022.23</v>
      </c>
      <c r="M687" s="57">
        <f>'Текущие концовки'!G180</f>
        <v>1979.69</v>
      </c>
      <c r="N687" s="38">
        <f>'Текущие концовки'!H180</f>
        <v>335.94</v>
      </c>
      <c r="T687" s="80">
        <f>'Текущие концовки'!G180</f>
        <v>1979.69</v>
      </c>
      <c r="U687" s="80">
        <f>'Текущие концовки'!H180</f>
        <v>335.94</v>
      </c>
      <c r="V687" s="80">
        <f>'Текущие концовки'!I180</f>
        <v>38.98</v>
      </c>
      <c r="X687" s="81" t="e">
        <f>'Текущие концовки'!K180</f>
        <v>#NAME?</v>
      </c>
      <c r="Y687" s="80">
        <f>'Текущие концовки'!L180</f>
        <v>61706.6</v>
      </c>
      <c r="Z687" s="80">
        <f>'Текущие концовки'!M180</f>
        <v>0</v>
      </c>
    </row>
    <row r="688" spans="1:26" ht="12.75">
      <c r="A688" s="27"/>
      <c r="B688" s="27"/>
      <c r="C688" s="34"/>
      <c r="D688" s="34"/>
      <c r="E688" s="34"/>
      <c r="F688" s="34"/>
      <c r="G688" s="57"/>
      <c r="H688" s="57"/>
      <c r="I688" s="44">
        <f>'Базовые концовки'!I180</f>
        <v>3.37</v>
      </c>
      <c r="J688" s="34"/>
      <c r="K688" s="34"/>
      <c r="L688" s="57"/>
      <c r="M688" s="57"/>
      <c r="N688" s="38">
        <f>'Текущие концовки'!I180</f>
        <v>38.98</v>
      </c>
      <c r="T688" s="80"/>
      <c r="U688" s="80"/>
      <c r="V688" s="80"/>
      <c r="X688" s="81"/>
      <c r="Y688" s="80"/>
      <c r="Z688" s="80"/>
    </row>
    <row r="689" spans="1:26" ht="12.75" hidden="1">
      <c r="A689" s="27"/>
      <c r="B689" s="31" t="s">
        <v>97</v>
      </c>
      <c r="C689" s="34"/>
      <c r="D689" s="34"/>
      <c r="E689" s="37"/>
      <c r="F689" s="34"/>
      <c r="G689" s="44">
        <f>'Базовые концовки'!F181</f>
        <v>0</v>
      </c>
      <c r="H689" s="44">
        <f>'Базовые концовки'!G181</f>
        <v>0</v>
      </c>
      <c r="I689" s="44">
        <f>'Базовые концовки'!H181</f>
        <v>0</v>
      </c>
      <c r="J689" s="34"/>
      <c r="K689" s="34"/>
      <c r="L689" s="44">
        <f>'Текущие концовки'!F181</f>
        <v>0</v>
      </c>
      <c r="M689" s="44">
        <f>'Текущие концовки'!G181</f>
        <v>0</v>
      </c>
      <c r="N689" s="38">
        <f>'Текущие концовки'!H181</f>
        <v>0</v>
      </c>
      <c r="T689" s="21">
        <f>'Текущие концовки'!G181</f>
        <v>0</v>
      </c>
      <c r="U689" s="21">
        <f>'Текущие концовки'!H181</f>
        <v>0</v>
      </c>
      <c r="V689" s="21">
        <f>'Текущие концовки'!I181</f>
        <v>0</v>
      </c>
      <c r="X689" s="17">
        <f>'Текущие концовки'!K181</f>
        <v>0</v>
      </c>
      <c r="Y689" s="21">
        <f>'Текущие концовки'!L181</f>
        <v>0</v>
      </c>
      <c r="Z689" s="21">
        <f>'Текущие концовки'!M181</f>
        <v>0</v>
      </c>
    </row>
    <row r="690" spans="1:26" ht="12.75" hidden="1">
      <c r="A690" s="27"/>
      <c r="B690" s="31" t="s">
        <v>98</v>
      </c>
      <c r="C690" s="34"/>
      <c r="D690" s="34"/>
      <c r="E690" s="37"/>
      <c r="F690" s="34"/>
      <c r="G690" s="44" t="e">
        <f>'Базовые концовки'!F182</f>
        <v>#NAME?</v>
      </c>
      <c r="H690" s="44"/>
      <c r="I690" s="44"/>
      <c r="J690" s="34"/>
      <c r="K690" s="34"/>
      <c r="L690" s="44" t="e">
        <f>'Текущие концовки'!F182</f>
        <v>#NAME?</v>
      </c>
      <c r="M690" s="44"/>
      <c r="N690" s="38"/>
      <c r="T690" s="21"/>
      <c r="U690" s="21"/>
      <c r="V690" s="21"/>
      <c r="X690" s="17"/>
      <c r="Y690" s="21"/>
      <c r="Z690" s="21"/>
    </row>
    <row r="691" spans="1:26" ht="12.75" hidden="1">
      <c r="A691" s="27"/>
      <c r="B691" s="31" t="s">
        <v>99</v>
      </c>
      <c r="C691" s="34"/>
      <c r="D691" s="34"/>
      <c r="E691" s="37"/>
      <c r="F691" s="34"/>
      <c r="G691" s="44" t="e">
        <f>'Базовые концовки'!F183</f>
        <v>#NAME?</v>
      </c>
      <c r="H691" s="44"/>
      <c r="I691" s="44"/>
      <c r="J691" s="34"/>
      <c r="K691" s="34"/>
      <c r="L691" s="44" t="e">
        <f>'Текущие концовки'!F183</f>
        <v>#NAME?</v>
      </c>
      <c r="M691" s="44"/>
      <c r="N691" s="38"/>
      <c r="T691" s="21"/>
      <c r="U691" s="21"/>
      <c r="V691" s="21"/>
      <c r="X691" s="17"/>
      <c r="Y691" s="21"/>
      <c r="Z691" s="21"/>
    </row>
    <row r="692" spans="1:26" ht="12.75" hidden="1">
      <c r="A692" s="27"/>
      <c r="B692" s="31" t="s">
        <v>100</v>
      </c>
      <c r="C692" s="34"/>
      <c r="D692" s="34"/>
      <c r="E692" s="37"/>
      <c r="F692" s="34"/>
      <c r="G692" s="44" t="e">
        <f>'Базовые концовки'!F184</f>
        <v>#NAME?</v>
      </c>
      <c r="H692" s="44"/>
      <c r="I692" s="44"/>
      <c r="J692" s="34"/>
      <c r="K692" s="34"/>
      <c r="L692" s="44" t="e">
        <f>'Текущие концовки'!F184</f>
        <v>#NAME?</v>
      </c>
      <c r="M692" s="44"/>
      <c r="N692" s="38"/>
      <c r="T692" s="21"/>
      <c r="U692" s="21"/>
      <c r="V692" s="21"/>
      <c r="X692" s="17"/>
      <c r="Y692" s="21"/>
      <c r="Z692" s="21"/>
    </row>
    <row r="693" spans="1:26" ht="12.75" hidden="1">
      <c r="A693" s="27"/>
      <c r="B693" s="31" t="s">
        <v>101</v>
      </c>
      <c r="C693" s="34"/>
      <c r="D693" s="34"/>
      <c r="E693" s="37"/>
      <c r="F693" s="34"/>
      <c r="G693" s="44" t="e">
        <f>'Базовые концовки'!F185</f>
        <v>#NAME?</v>
      </c>
      <c r="H693" s="44"/>
      <c r="I693" s="44"/>
      <c r="J693" s="34"/>
      <c r="K693" s="34"/>
      <c r="L693" s="44" t="e">
        <f>'Текущие концовки'!F185</f>
        <v>#NAME?</v>
      </c>
      <c r="M693" s="44"/>
      <c r="N693" s="38"/>
      <c r="T693" s="21"/>
      <c r="U693" s="21"/>
      <c r="V693" s="21"/>
      <c r="X693" s="17"/>
      <c r="Y693" s="21"/>
      <c r="Z693" s="21"/>
    </row>
    <row r="694" spans="1:26" ht="12.75" hidden="1">
      <c r="A694" s="27"/>
      <c r="B694" s="31" t="s">
        <v>102</v>
      </c>
      <c r="C694" s="34"/>
      <c r="D694" s="34"/>
      <c r="E694" s="37"/>
      <c r="F694" s="34"/>
      <c r="G694" s="44" t="e">
        <f>'Базовые концовки'!F186</f>
        <v>#NAME?</v>
      </c>
      <c r="H694" s="44"/>
      <c r="I694" s="44"/>
      <c r="J694" s="34"/>
      <c r="K694" s="34"/>
      <c r="L694" s="44" t="e">
        <f>'Текущие концовки'!F186</f>
        <v>#NAME?</v>
      </c>
      <c r="M694" s="44"/>
      <c r="N694" s="38"/>
      <c r="T694" s="21"/>
      <c r="U694" s="21"/>
      <c r="V694" s="21"/>
      <c r="X694" s="17"/>
      <c r="Y694" s="21"/>
      <c r="Z694" s="21"/>
    </row>
    <row r="695" spans="1:26" ht="25.5" hidden="1">
      <c r="A695" s="27"/>
      <c r="B695" s="31" t="s">
        <v>103</v>
      </c>
      <c r="C695" s="34"/>
      <c r="D695" s="34"/>
      <c r="E695" s="37"/>
      <c r="F695" s="34"/>
      <c r="G695" s="44" t="e">
        <f>'Базовые концовки'!F187</f>
        <v>#NAME?</v>
      </c>
      <c r="H695" s="44"/>
      <c r="I695" s="44"/>
      <c r="J695" s="34"/>
      <c r="K695" s="34"/>
      <c r="L695" s="44" t="e">
        <f>'Текущие концовки'!F187</f>
        <v>#NAME?</v>
      </c>
      <c r="M695" s="44"/>
      <c r="N695" s="38"/>
      <c r="T695" s="21"/>
      <c r="U695" s="21"/>
      <c r="V695" s="21"/>
      <c r="X695" s="17"/>
      <c r="Y695" s="21"/>
      <c r="Z695" s="21"/>
    </row>
    <row r="696" spans="1:26" ht="12.75" hidden="1">
      <c r="A696" s="27"/>
      <c r="B696" s="31" t="s">
        <v>104</v>
      </c>
      <c r="C696" s="34"/>
      <c r="D696" s="34"/>
      <c r="E696" s="37"/>
      <c r="F696" s="34"/>
      <c r="G696" s="44" t="e">
        <f>'Базовые концовки'!F188</f>
        <v>#NAME?</v>
      </c>
      <c r="H696" s="44"/>
      <c r="I696" s="44"/>
      <c r="J696" s="34"/>
      <c r="K696" s="34"/>
      <c r="L696" s="44" t="e">
        <f>'Текущие концовки'!F188</f>
        <v>#NAME?</v>
      </c>
      <c r="M696" s="44"/>
      <c r="N696" s="38"/>
      <c r="T696" s="21"/>
      <c r="U696" s="21"/>
      <c r="V696" s="21"/>
      <c r="X696" s="17"/>
      <c r="Y696" s="21"/>
      <c r="Z696" s="21"/>
    </row>
    <row r="697" spans="1:26" ht="12.75" hidden="1">
      <c r="A697" s="27"/>
      <c r="B697" s="31" t="s">
        <v>105</v>
      </c>
      <c r="C697" s="34"/>
      <c r="D697" s="34"/>
      <c r="E697" s="37"/>
      <c r="F697" s="34"/>
      <c r="G697" s="44" t="e">
        <f>'Базовые концовки'!F189</f>
        <v>#NAME?</v>
      </c>
      <c r="H697" s="44"/>
      <c r="I697" s="44"/>
      <c r="J697" s="34"/>
      <c r="K697" s="34"/>
      <c r="L697" s="44" t="e">
        <f>'Текущие концовки'!F189</f>
        <v>#NAME?</v>
      </c>
      <c r="M697" s="44"/>
      <c r="N697" s="38"/>
      <c r="T697" s="21"/>
      <c r="U697" s="21"/>
      <c r="V697" s="21"/>
      <c r="X697" s="17"/>
      <c r="Y697" s="21"/>
      <c r="Z697" s="21"/>
    </row>
    <row r="698" spans="1:26" ht="12.75" hidden="1">
      <c r="A698" s="27"/>
      <c r="B698" s="31" t="s">
        <v>106</v>
      </c>
      <c r="C698" s="34"/>
      <c r="D698" s="34"/>
      <c r="E698" s="37"/>
      <c r="F698" s="34"/>
      <c r="G698" s="44" t="e">
        <f>'Базовые концовки'!F190</f>
        <v>#NAME?</v>
      </c>
      <c r="H698" s="44"/>
      <c r="I698" s="44"/>
      <c r="J698" s="34"/>
      <c r="K698" s="34"/>
      <c r="L698" s="44" t="e">
        <f>'Текущие концовки'!F190</f>
        <v>#NAME?</v>
      </c>
      <c r="M698" s="44"/>
      <c r="N698" s="38"/>
      <c r="T698" s="21"/>
      <c r="U698" s="21"/>
      <c r="V698" s="21"/>
      <c r="X698" s="17"/>
      <c r="Y698" s="21"/>
      <c r="Z698" s="21"/>
    </row>
    <row r="699" spans="1:26" ht="12.75" hidden="1">
      <c r="A699" s="27"/>
      <c r="B699" s="31" t="s">
        <v>107</v>
      </c>
      <c r="C699" s="34"/>
      <c r="D699" s="34"/>
      <c r="E699" s="37"/>
      <c r="F699" s="34"/>
      <c r="G699" s="44">
        <f>'Базовые концовки'!F191</f>
        <v>0</v>
      </c>
      <c r="H699" s="44">
        <f>'Базовые концовки'!G191</f>
        <v>0</v>
      </c>
      <c r="I699" s="44">
        <f>'Базовые концовки'!H191</f>
        <v>0</v>
      </c>
      <c r="J699" s="34"/>
      <c r="K699" s="34"/>
      <c r="L699" s="44">
        <f>'Текущие концовки'!F191</f>
        <v>0</v>
      </c>
      <c r="M699" s="44">
        <f>'Текущие концовки'!G191</f>
        <v>0</v>
      </c>
      <c r="N699" s="38">
        <f>'Текущие концовки'!H191</f>
        <v>0</v>
      </c>
      <c r="T699" s="21">
        <f>'Текущие концовки'!G191</f>
        <v>0</v>
      </c>
      <c r="U699" s="21">
        <f>'Текущие концовки'!H191</f>
        <v>0</v>
      </c>
      <c r="V699" s="21">
        <f>'Текущие концовки'!I191</f>
        <v>0</v>
      </c>
      <c r="X699" s="17">
        <f>'Текущие концовки'!K191</f>
        <v>0</v>
      </c>
      <c r="Y699" s="21">
        <f>'Текущие концовки'!L191</f>
        <v>0</v>
      </c>
      <c r="Z699" s="21">
        <f>'Текущие концовки'!M191</f>
        <v>0</v>
      </c>
    </row>
    <row r="700" spans="1:26" ht="12.75" hidden="1">
      <c r="A700" s="27"/>
      <c r="B700" s="31" t="s">
        <v>108</v>
      </c>
      <c r="C700" s="34"/>
      <c r="D700" s="34"/>
      <c r="E700" s="37"/>
      <c r="F700" s="34"/>
      <c r="G700" s="44"/>
      <c r="H700" s="44"/>
      <c r="I700" s="44"/>
      <c r="J700" s="34"/>
      <c r="K700" s="34"/>
      <c r="L700" s="44"/>
      <c r="M700" s="44"/>
      <c r="N700" s="38"/>
      <c r="T700" s="21"/>
      <c r="U700" s="21"/>
      <c r="V700" s="21"/>
      <c r="X700" s="17"/>
      <c r="Y700" s="21"/>
      <c r="Z700" s="21"/>
    </row>
    <row r="701" spans="1:26" ht="12.75" hidden="1">
      <c r="A701" s="27"/>
      <c r="B701" s="31" t="s">
        <v>109</v>
      </c>
      <c r="C701" s="34"/>
      <c r="D701" s="34"/>
      <c r="E701" s="37"/>
      <c r="F701" s="34"/>
      <c r="G701" s="44">
        <f>'Базовые концовки'!G193</f>
        <v>0</v>
      </c>
      <c r="H701" s="44">
        <f>'Базовые концовки'!G193</f>
        <v>0</v>
      </c>
      <c r="I701" s="44"/>
      <c r="J701" s="34"/>
      <c r="K701" s="34"/>
      <c r="L701" s="44">
        <f>'Текущие концовки'!G193</f>
        <v>0</v>
      </c>
      <c r="M701" s="44">
        <f>'Текущие концовки'!G193</f>
        <v>0</v>
      </c>
      <c r="N701" s="38"/>
      <c r="T701" s="21">
        <f>'Текущие концовки'!G193</f>
        <v>0</v>
      </c>
      <c r="U701" s="21"/>
      <c r="V701" s="21"/>
      <c r="X701" s="17"/>
      <c r="Y701" s="21"/>
      <c r="Z701" s="21"/>
    </row>
    <row r="702" spans="1:26" ht="12.75" hidden="1">
      <c r="A702" s="27"/>
      <c r="B702" s="31" t="s">
        <v>110</v>
      </c>
      <c r="C702" s="34"/>
      <c r="D702" s="34"/>
      <c r="E702" s="37"/>
      <c r="F702" s="34"/>
      <c r="G702" s="44">
        <f>'Базовые концовки'!F194</f>
        <v>0</v>
      </c>
      <c r="H702" s="44"/>
      <c r="I702" s="44"/>
      <c r="J702" s="34"/>
      <c r="K702" s="34"/>
      <c r="L702" s="44">
        <f>'Текущие концовки'!F194</f>
        <v>0</v>
      </c>
      <c r="M702" s="44"/>
      <c r="N702" s="38"/>
      <c r="T702" s="21"/>
      <c r="U702" s="21"/>
      <c r="V702" s="21"/>
      <c r="X702" s="17"/>
      <c r="Y702" s="21"/>
      <c r="Z702" s="21"/>
    </row>
    <row r="703" spans="1:26" ht="25.5" hidden="1">
      <c r="A703" s="27"/>
      <c r="B703" s="31" t="s">
        <v>111</v>
      </c>
      <c r="C703" s="34"/>
      <c r="D703" s="34"/>
      <c r="E703" s="37"/>
      <c r="F703" s="34"/>
      <c r="G703" s="44" t="e">
        <f>'Базовые концовки'!F195</f>
        <v>#NAME?</v>
      </c>
      <c r="H703" s="44"/>
      <c r="I703" s="44"/>
      <c r="J703" s="34"/>
      <c r="K703" s="34"/>
      <c r="L703" s="44" t="e">
        <f>'Текущие концовки'!F195</f>
        <v>#NAME?</v>
      </c>
      <c r="M703" s="44"/>
      <c r="N703" s="38"/>
      <c r="T703" s="21"/>
      <c r="U703" s="21"/>
      <c r="V703" s="21"/>
      <c r="X703" s="17"/>
      <c r="Y703" s="21"/>
      <c r="Z703" s="21"/>
    </row>
    <row r="704" spans="1:26" ht="25.5" hidden="1">
      <c r="A704" s="27"/>
      <c r="B704" s="31" t="s">
        <v>112</v>
      </c>
      <c r="C704" s="34"/>
      <c r="D704" s="34"/>
      <c r="E704" s="37"/>
      <c r="F704" s="34"/>
      <c r="G704" s="44">
        <f>'Базовые концовки'!F196</f>
        <v>0</v>
      </c>
      <c r="H704" s="44"/>
      <c r="I704" s="44"/>
      <c r="J704" s="34"/>
      <c r="K704" s="34"/>
      <c r="L704" s="44">
        <f>'Текущие концовки'!F196</f>
        <v>0</v>
      </c>
      <c r="M704" s="44"/>
      <c r="N704" s="38"/>
      <c r="T704" s="21"/>
      <c r="U704" s="21"/>
      <c r="V704" s="21"/>
      <c r="X704" s="17"/>
      <c r="Y704" s="21"/>
      <c r="Z704" s="21"/>
    </row>
    <row r="705" spans="1:26" ht="12.75" hidden="1">
      <c r="A705" s="27"/>
      <c r="B705" s="31" t="s">
        <v>113</v>
      </c>
      <c r="C705" s="34"/>
      <c r="D705" s="34"/>
      <c r="E705" s="37"/>
      <c r="F705" s="34"/>
      <c r="G705" s="44">
        <f>'Базовые концовки'!F197</f>
        <v>0</v>
      </c>
      <c r="H705" s="44"/>
      <c r="I705" s="44"/>
      <c r="J705" s="34"/>
      <c r="K705" s="34"/>
      <c r="L705" s="44">
        <f>'Текущие концовки'!F197</f>
        <v>0</v>
      </c>
      <c r="M705" s="44"/>
      <c r="N705" s="38"/>
      <c r="T705" s="21"/>
      <c r="U705" s="21"/>
      <c r="V705" s="21"/>
      <c r="X705" s="17"/>
      <c r="Y705" s="21"/>
      <c r="Z705" s="21"/>
    </row>
    <row r="706" spans="1:26" ht="12.75" hidden="1">
      <c r="A706" s="27"/>
      <c r="B706" s="31" t="s">
        <v>114</v>
      </c>
      <c r="C706" s="34"/>
      <c r="D706" s="34"/>
      <c r="E706" s="37"/>
      <c r="F706" s="34"/>
      <c r="G706" s="44">
        <f>'Базовые концовки'!F198</f>
        <v>0</v>
      </c>
      <c r="H706" s="44"/>
      <c r="I706" s="44"/>
      <c r="J706" s="34"/>
      <c r="K706" s="34"/>
      <c r="L706" s="44">
        <f>'Текущие концовки'!F198</f>
        <v>0</v>
      </c>
      <c r="M706" s="44"/>
      <c r="N706" s="38"/>
      <c r="T706" s="21"/>
      <c r="U706" s="21"/>
      <c r="V706" s="21"/>
      <c r="X706" s="17"/>
      <c r="Y706" s="21"/>
      <c r="Z706" s="21"/>
    </row>
    <row r="707" spans="1:26" ht="12.75" hidden="1">
      <c r="A707" s="27"/>
      <c r="B707" s="31" t="s">
        <v>105</v>
      </c>
      <c r="C707" s="34"/>
      <c r="D707" s="34"/>
      <c r="E707" s="37"/>
      <c r="F707" s="34"/>
      <c r="G707" s="44" t="e">
        <f>'Базовые концовки'!F199</f>
        <v>#NAME?</v>
      </c>
      <c r="H707" s="44"/>
      <c r="I707" s="44"/>
      <c r="J707" s="34"/>
      <c r="K707" s="34"/>
      <c r="L707" s="44" t="e">
        <f>'Текущие концовки'!F199</f>
        <v>#NAME?</v>
      </c>
      <c r="M707" s="44"/>
      <c r="N707" s="38"/>
      <c r="T707" s="21"/>
      <c r="U707" s="21"/>
      <c r="V707" s="21"/>
      <c r="X707" s="17"/>
      <c r="Y707" s="21"/>
      <c r="Z707" s="21"/>
    </row>
    <row r="708" spans="1:26" ht="12.75" hidden="1">
      <c r="A708" s="27"/>
      <c r="B708" s="31" t="s">
        <v>115</v>
      </c>
      <c r="C708" s="34"/>
      <c r="D708" s="34"/>
      <c r="E708" s="37"/>
      <c r="F708" s="34"/>
      <c r="G708" s="44">
        <f>'Базовые концовки'!F200</f>
        <v>0</v>
      </c>
      <c r="H708" s="44"/>
      <c r="I708" s="44"/>
      <c r="J708" s="34"/>
      <c r="K708" s="34"/>
      <c r="L708" s="44">
        <f>'Текущие концовки'!F200</f>
        <v>0</v>
      </c>
      <c r="M708" s="44"/>
      <c r="N708" s="38"/>
      <c r="T708" s="21"/>
      <c r="U708" s="21"/>
      <c r="V708" s="21"/>
      <c r="X708" s="17"/>
      <c r="Y708" s="21"/>
      <c r="Z708" s="21"/>
    </row>
    <row r="709" spans="1:26" ht="13.5" customHeight="1">
      <c r="A709" s="27"/>
      <c r="B709" s="51" t="s">
        <v>116</v>
      </c>
      <c r="C709" s="52"/>
      <c r="D709" s="52"/>
      <c r="E709" s="52"/>
      <c r="F709" s="53"/>
      <c r="G709" s="57">
        <f>'Базовые концовки'!F201</f>
        <v>25037.05</v>
      </c>
      <c r="H709" s="57">
        <f>'Базовые концовки'!G201</f>
        <v>170.66</v>
      </c>
      <c r="I709" s="44">
        <f>'Базовые концовки'!H201</f>
        <v>62.37</v>
      </c>
      <c r="J709" s="34"/>
      <c r="K709" s="34"/>
      <c r="L709" s="57">
        <f>'Текущие концовки'!F201</f>
        <v>64022.23</v>
      </c>
      <c r="M709" s="57">
        <f>'Текущие концовки'!G201</f>
        <v>1979.69</v>
      </c>
      <c r="N709" s="38">
        <f>'Текущие концовки'!H201</f>
        <v>335.94</v>
      </c>
      <c r="T709" s="80">
        <f>'Текущие концовки'!G201</f>
        <v>1979.69</v>
      </c>
      <c r="U709" s="80">
        <f>'Текущие концовки'!H201</f>
        <v>335.94</v>
      </c>
      <c r="V709" s="80">
        <f>'Текущие концовки'!I201</f>
        <v>38.98</v>
      </c>
      <c r="X709" s="81" t="e">
        <f>'Текущие концовки'!K201</f>
        <v>#NAME?</v>
      </c>
      <c r="Y709" s="80">
        <f>'Текущие концовки'!L201</f>
        <v>61706.6</v>
      </c>
      <c r="Z709" s="80">
        <f>'Текущие концовки'!M201</f>
        <v>0</v>
      </c>
    </row>
    <row r="710" spans="1:26" ht="12.75">
      <c r="A710" s="27"/>
      <c r="B710" s="27"/>
      <c r="C710" s="34"/>
      <c r="D710" s="34"/>
      <c r="E710" s="34"/>
      <c r="F710" s="34"/>
      <c r="G710" s="57"/>
      <c r="H710" s="57"/>
      <c r="I710" s="44">
        <f>'Базовые концовки'!I201</f>
        <v>3.37</v>
      </c>
      <c r="J710" s="34"/>
      <c r="K710" s="34"/>
      <c r="L710" s="57"/>
      <c r="M710" s="57"/>
      <c r="N710" s="38">
        <f>'Текущие концовки'!I201</f>
        <v>38.98</v>
      </c>
      <c r="T710" s="80"/>
      <c r="U710" s="80"/>
      <c r="V710" s="80"/>
      <c r="X710" s="81"/>
      <c r="Y710" s="80"/>
      <c r="Z710" s="80"/>
    </row>
    <row r="711" spans="1:26" ht="12.75" hidden="1">
      <c r="A711" s="27"/>
      <c r="B711" s="31" t="s">
        <v>108</v>
      </c>
      <c r="C711" s="34"/>
      <c r="D711" s="34"/>
      <c r="E711" s="37"/>
      <c r="F711" s="34"/>
      <c r="G711" s="44"/>
      <c r="H711" s="38"/>
      <c r="I711" s="38"/>
      <c r="J711" s="34"/>
      <c r="K711" s="34"/>
      <c r="L711" s="44"/>
      <c r="M711" s="38"/>
      <c r="N711" s="38"/>
      <c r="T711" s="21"/>
      <c r="U711" s="21"/>
      <c r="V711" s="21"/>
      <c r="X711" s="17"/>
      <c r="Y711" s="21"/>
      <c r="Z711" s="21"/>
    </row>
    <row r="712" spans="1:26" ht="12.75">
      <c r="A712" s="27"/>
      <c r="B712" s="31" t="s">
        <v>117</v>
      </c>
      <c r="C712" s="34"/>
      <c r="D712" s="34"/>
      <c r="E712" s="34"/>
      <c r="F712" s="37"/>
      <c r="G712" s="44" t="e">
        <f>'Базовые концовки'!F203</f>
        <v>#NAME?</v>
      </c>
      <c r="H712" s="38"/>
      <c r="I712" s="38"/>
      <c r="J712" s="34"/>
      <c r="K712" s="34"/>
      <c r="L712" s="44" t="e">
        <f>'Текущие концовки'!F203</f>
        <v>#NAME?</v>
      </c>
      <c r="M712" s="38"/>
      <c r="N712" s="38"/>
      <c r="T712" s="21"/>
      <c r="U712" s="21"/>
      <c r="V712" s="21"/>
      <c r="X712" s="17"/>
      <c r="Y712" s="21"/>
      <c r="Z712" s="21"/>
    </row>
    <row r="713" spans="1:26" ht="25.5" hidden="1">
      <c r="A713" s="27"/>
      <c r="B713" s="31" t="s">
        <v>112</v>
      </c>
      <c r="C713" s="34"/>
      <c r="D713" s="34"/>
      <c r="E713" s="37"/>
      <c r="F713" s="34"/>
      <c r="G713" s="44">
        <f>'Базовые концовки'!F204</f>
        <v>0</v>
      </c>
      <c r="H713" s="38"/>
      <c r="I713" s="38"/>
      <c r="J713" s="34"/>
      <c r="K713" s="34"/>
      <c r="L713" s="44">
        <f>'Текущие концовки'!F204</f>
        <v>0</v>
      </c>
      <c r="M713" s="38"/>
      <c r="N713" s="38"/>
      <c r="T713" s="21"/>
      <c r="U713" s="21"/>
      <c r="V713" s="21"/>
      <c r="X713" s="17"/>
      <c r="Y713" s="21"/>
      <c r="Z713" s="21"/>
    </row>
    <row r="714" spans="1:26" ht="14.25" customHeight="1">
      <c r="A714" s="27"/>
      <c r="B714" s="51" t="s">
        <v>183</v>
      </c>
      <c r="C714" s="52"/>
      <c r="D714" s="52"/>
      <c r="E714" s="52"/>
      <c r="F714" s="53"/>
      <c r="G714" s="44">
        <f>'Базовые концовки'!F205</f>
        <v>182.81</v>
      </c>
      <c r="H714" s="38"/>
      <c r="I714" s="38"/>
      <c r="J714" s="34"/>
      <c r="K714" s="34"/>
      <c r="L714" s="44">
        <f>'Текущие концовки'!F205</f>
        <v>1800.3</v>
      </c>
      <c r="M714" s="38"/>
      <c r="N714" s="38"/>
      <c r="T714" s="21"/>
      <c r="U714" s="21"/>
      <c r="V714" s="21"/>
      <c r="X714" s="17"/>
      <c r="Y714" s="21"/>
      <c r="Z714" s="21"/>
    </row>
    <row r="715" spans="1:26" ht="15" customHeight="1">
      <c r="A715" s="27"/>
      <c r="B715" s="51" t="s">
        <v>184</v>
      </c>
      <c r="C715" s="52"/>
      <c r="D715" s="52"/>
      <c r="E715" s="52"/>
      <c r="F715" s="53"/>
      <c r="G715" s="44">
        <f>'Базовые концовки'!F206</f>
        <v>95.4</v>
      </c>
      <c r="H715" s="38"/>
      <c r="I715" s="38"/>
      <c r="J715" s="34"/>
      <c r="K715" s="34"/>
      <c r="L715" s="44">
        <f>'Текущие концовки'!F206</f>
        <v>881.78</v>
      </c>
      <c r="M715" s="38"/>
      <c r="N715" s="38"/>
      <c r="T715" s="21"/>
      <c r="U715" s="21"/>
      <c r="V715" s="21"/>
      <c r="X715" s="17"/>
      <c r="Y715" s="21"/>
      <c r="Z715" s="21"/>
    </row>
    <row r="716" spans="1:26" ht="15.75" customHeight="1">
      <c r="A716" s="27"/>
      <c r="B716" s="51" t="s">
        <v>120</v>
      </c>
      <c r="C716" s="52"/>
      <c r="D716" s="52"/>
      <c r="E716" s="52"/>
      <c r="F716" s="53"/>
      <c r="G716" s="44">
        <f>'Базовые концовки'!F207</f>
        <v>25315.26</v>
      </c>
      <c r="H716" s="38"/>
      <c r="I716" s="38"/>
      <c r="J716" s="34"/>
      <c r="K716" s="34"/>
      <c r="L716" s="44">
        <f>'Текущие концовки'!F207</f>
        <v>66704.31</v>
      </c>
      <c r="M716" s="38"/>
      <c r="N716" s="38"/>
      <c r="T716" s="21"/>
      <c r="U716" s="21"/>
      <c r="V716" s="21"/>
      <c r="X716" s="17"/>
      <c r="Y716" s="21"/>
      <c r="Z716" s="21"/>
    </row>
    <row r="717" spans="1:26" ht="25.5" hidden="1">
      <c r="A717" s="27"/>
      <c r="B717" s="31" t="s">
        <v>121</v>
      </c>
      <c r="C717" s="34"/>
      <c r="D717" s="34"/>
      <c r="E717" s="37"/>
      <c r="F717" s="34"/>
      <c r="G717" s="44">
        <f>'Базовые концовки'!F208</f>
        <v>0</v>
      </c>
      <c r="H717" s="38">
        <f>'Базовые концовки'!G208</f>
        <v>0</v>
      </c>
      <c r="I717" s="38">
        <f>'Базовые концовки'!H208</f>
        <v>0</v>
      </c>
      <c r="J717" s="34"/>
      <c r="K717" s="34"/>
      <c r="L717" s="44">
        <f>'Текущие концовки'!F208</f>
        <v>0</v>
      </c>
      <c r="M717" s="38">
        <f>'Текущие концовки'!G208</f>
        <v>0</v>
      </c>
      <c r="N717" s="38">
        <f>'Текущие концовки'!H208</f>
        <v>0</v>
      </c>
      <c r="T717" s="21">
        <f>'Текущие концовки'!G208</f>
        <v>0</v>
      </c>
      <c r="U717" s="21">
        <f>'Текущие концовки'!H208</f>
        <v>0</v>
      </c>
      <c r="V717" s="21">
        <f>'Текущие концовки'!I208</f>
        <v>0</v>
      </c>
      <c r="X717" s="17">
        <f>'Текущие концовки'!K208</f>
        <v>0</v>
      </c>
      <c r="Y717" s="21">
        <f>'Текущие концовки'!L208</f>
        <v>0</v>
      </c>
      <c r="Z717" s="21">
        <f>'Текущие концовки'!M208</f>
        <v>0</v>
      </c>
    </row>
    <row r="718" spans="1:26" ht="25.5" hidden="1">
      <c r="A718" s="27"/>
      <c r="B718" s="31" t="s">
        <v>112</v>
      </c>
      <c r="C718" s="34"/>
      <c r="D718" s="34"/>
      <c r="E718" s="37"/>
      <c r="F718" s="34"/>
      <c r="G718" s="44">
        <f>'Базовые концовки'!F209</f>
        <v>0</v>
      </c>
      <c r="H718" s="38"/>
      <c r="I718" s="38"/>
      <c r="J718" s="34"/>
      <c r="K718" s="34"/>
      <c r="L718" s="44">
        <f>'Текущие концовки'!F209</f>
        <v>0</v>
      </c>
      <c r="M718" s="38"/>
      <c r="N718" s="38"/>
      <c r="T718" s="21"/>
      <c r="U718" s="21"/>
      <c r="V718" s="21"/>
      <c r="X718" s="17"/>
      <c r="Y718" s="21"/>
      <c r="Z718" s="21"/>
    </row>
    <row r="719" spans="1:26" ht="12.75" hidden="1">
      <c r="A719" s="27"/>
      <c r="B719" s="31" t="s">
        <v>113</v>
      </c>
      <c r="C719" s="34"/>
      <c r="D719" s="34"/>
      <c r="E719" s="37"/>
      <c r="F719" s="34"/>
      <c r="G719" s="44">
        <f>'Базовые концовки'!F210</f>
        <v>0</v>
      </c>
      <c r="H719" s="38"/>
      <c r="I719" s="38"/>
      <c r="J719" s="34"/>
      <c r="K719" s="34"/>
      <c r="L719" s="44">
        <f>'Текущие концовки'!F210</f>
        <v>0</v>
      </c>
      <c r="M719" s="38"/>
      <c r="N719" s="38"/>
      <c r="T719" s="21"/>
      <c r="U719" s="21"/>
      <c r="V719" s="21"/>
      <c r="X719" s="17"/>
      <c r="Y719" s="21"/>
      <c r="Z719" s="21"/>
    </row>
    <row r="720" spans="1:26" ht="12.75" hidden="1">
      <c r="A720" s="27"/>
      <c r="B720" s="31" t="s">
        <v>114</v>
      </c>
      <c r="C720" s="34"/>
      <c r="D720" s="34"/>
      <c r="E720" s="37"/>
      <c r="F720" s="34"/>
      <c r="G720" s="44">
        <f>'Базовые концовки'!F211</f>
        <v>0</v>
      </c>
      <c r="H720" s="38"/>
      <c r="I720" s="38"/>
      <c r="J720" s="34"/>
      <c r="K720" s="34"/>
      <c r="L720" s="44">
        <f>'Текущие концовки'!F211</f>
        <v>0</v>
      </c>
      <c r="M720" s="38"/>
      <c r="N720" s="38"/>
      <c r="T720" s="21"/>
      <c r="U720" s="21"/>
      <c r="V720" s="21"/>
      <c r="X720" s="17"/>
      <c r="Y720" s="21"/>
      <c r="Z720" s="21"/>
    </row>
    <row r="721" spans="1:26" ht="25.5" hidden="1">
      <c r="A721" s="27"/>
      <c r="B721" s="31" t="s">
        <v>122</v>
      </c>
      <c r="C721" s="34"/>
      <c r="D721" s="34"/>
      <c r="E721" s="37"/>
      <c r="F721" s="34"/>
      <c r="G721" s="44">
        <f>'Базовые концовки'!F212</f>
        <v>0</v>
      </c>
      <c r="H721" s="38"/>
      <c r="I721" s="38"/>
      <c r="J721" s="34"/>
      <c r="K721" s="34"/>
      <c r="L721" s="44">
        <f>'Текущие концовки'!F212</f>
        <v>0</v>
      </c>
      <c r="M721" s="38"/>
      <c r="N721" s="38"/>
      <c r="T721" s="21"/>
      <c r="U721" s="21"/>
      <c r="V721" s="21"/>
      <c r="X721" s="17"/>
      <c r="Y721" s="21"/>
      <c r="Z721" s="21"/>
    </row>
    <row r="722" spans="1:26" ht="12.75" hidden="1">
      <c r="A722" s="27"/>
      <c r="B722" s="31" t="s">
        <v>123</v>
      </c>
      <c r="C722" s="34"/>
      <c r="D722" s="34"/>
      <c r="E722" s="37"/>
      <c r="F722" s="34"/>
      <c r="G722" s="44">
        <f>'Базовые концовки'!F213</f>
        <v>0</v>
      </c>
      <c r="H722" s="38">
        <f>'Базовые концовки'!G213</f>
        <v>0</v>
      </c>
      <c r="I722" s="38">
        <f>'Базовые концовки'!H213</f>
        <v>0</v>
      </c>
      <c r="J722" s="34"/>
      <c r="K722" s="34"/>
      <c r="L722" s="44">
        <f>'Текущие концовки'!F213</f>
        <v>0</v>
      </c>
      <c r="M722" s="38">
        <f>'Текущие концовки'!G213</f>
        <v>0</v>
      </c>
      <c r="N722" s="38">
        <f>'Текущие концовки'!H213</f>
        <v>0</v>
      </c>
      <c r="T722" s="21">
        <f>'Текущие концовки'!G213</f>
        <v>0</v>
      </c>
      <c r="U722" s="21">
        <f>'Текущие концовки'!H213</f>
        <v>0</v>
      </c>
      <c r="V722" s="21">
        <f>'Текущие концовки'!I213</f>
        <v>0</v>
      </c>
      <c r="X722" s="17">
        <f>'Текущие концовки'!K213</f>
        <v>0</v>
      </c>
      <c r="Y722" s="21">
        <f>'Текущие концовки'!L213</f>
        <v>0</v>
      </c>
      <c r="Z722" s="21">
        <f>'Текущие концовки'!M213</f>
        <v>0</v>
      </c>
    </row>
    <row r="723" spans="1:26" ht="12.75" hidden="1">
      <c r="A723" s="27"/>
      <c r="B723" s="31" t="s">
        <v>108</v>
      </c>
      <c r="C723" s="34"/>
      <c r="D723" s="34"/>
      <c r="E723" s="37"/>
      <c r="F723" s="34"/>
      <c r="G723" s="44"/>
      <c r="H723" s="38"/>
      <c r="I723" s="38"/>
      <c r="J723" s="34"/>
      <c r="K723" s="34"/>
      <c r="L723" s="44"/>
      <c r="M723" s="38"/>
      <c r="N723" s="38"/>
      <c r="T723" s="21"/>
      <c r="U723" s="21"/>
      <c r="V723" s="21"/>
      <c r="X723" s="17"/>
      <c r="Y723" s="21"/>
      <c r="Z723" s="21"/>
    </row>
    <row r="724" spans="1:26" ht="12.75" hidden="1">
      <c r="A724" s="27"/>
      <c r="B724" s="31" t="s">
        <v>124</v>
      </c>
      <c r="C724" s="34"/>
      <c r="D724" s="34"/>
      <c r="E724" s="37"/>
      <c r="F724" s="34"/>
      <c r="G724" s="44">
        <f>'Базовые концовки'!F215</f>
        <v>0</v>
      </c>
      <c r="H724" s="38"/>
      <c r="I724" s="38"/>
      <c r="J724" s="34"/>
      <c r="K724" s="34"/>
      <c r="L724" s="44">
        <f>'Текущие концовки'!F215</f>
        <v>0</v>
      </c>
      <c r="M724" s="38"/>
      <c r="N724" s="38"/>
      <c r="T724" s="21"/>
      <c r="U724" s="21"/>
      <c r="V724" s="21"/>
      <c r="X724" s="17"/>
      <c r="Y724" s="21"/>
      <c r="Z724" s="21"/>
    </row>
    <row r="725" spans="1:26" ht="25.5" hidden="1">
      <c r="A725" s="27"/>
      <c r="B725" s="31" t="s">
        <v>112</v>
      </c>
      <c r="C725" s="34"/>
      <c r="D725" s="34"/>
      <c r="E725" s="37"/>
      <c r="F725" s="34"/>
      <c r="G725" s="44">
        <f>'Базовые концовки'!F216</f>
        <v>0</v>
      </c>
      <c r="H725" s="38"/>
      <c r="I725" s="38"/>
      <c r="J725" s="34"/>
      <c r="K725" s="34"/>
      <c r="L725" s="44">
        <f>'Текущие концовки'!F216</f>
        <v>0</v>
      </c>
      <c r="M725" s="38"/>
      <c r="N725" s="38"/>
      <c r="T725" s="21"/>
      <c r="U725" s="21"/>
      <c r="V725" s="21"/>
      <c r="X725" s="17"/>
      <c r="Y725" s="21"/>
      <c r="Z725" s="21"/>
    </row>
    <row r="726" spans="1:26" ht="12.75" hidden="1">
      <c r="A726" s="27"/>
      <c r="B726" s="31" t="s">
        <v>113</v>
      </c>
      <c r="C726" s="34"/>
      <c r="D726" s="34"/>
      <c r="E726" s="37"/>
      <c r="F726" s="34"/>
      <c r="G726" s="44">
        <f>'Базовые концовки'!F217</f>
        <v>0</v>
      </c>
      <c r="H726" s="38"/>
      <c r="I726" s="38"/>
      <c r="J726" s="34"/>
      <c r="K726" s="34"/>
      <c r="L726" s="44">
        <f>'Текущие концовки'!F217</f>
        <v>0</v>
      </c>
      <c r="M726" s="38"/>
      <c r="N726" s="38"/>
      <c r="T726" s="21"/>
      <c r="U726" s="21"/>
      <c r="V726" s="21"/>
      <c r="X726" s="17"/>
      <c r="Y726" s="21"/>
      <c r="Z726" s="21"/>
    </row>
    <row r="727" spans="1:26" ht="12.75" hidden="1">
      <c r="A727" s="27"/>
      <c r="B727" s="31" t="s">
        <v>114</v>
      </c>
      <c r="C727" s="34"/>
      <c r="D727" s="34"/>
      <c r="E727" s="37"/>
      <c r="F727" s="34"/>
      <c r="G727" s="44">
        <f>'Базовые концовки'!F218</f>
        <v>0</v>
      </c>
      <c r="H727" s="38"/>
      <c r="I727" s="38"/>
      <c r="J727" s="34"/>
      <c r="K727" s="34"/>
      <c r="L727" s="44">
        <f>'Текущие концовки'!F218</f>
        <v>0</v>
      </c>
      <c r="M727" s="38"/>
      <c r="N727" s="38"/>
      <c r="T727" s="21"/>
      <c r="U727" s="21"/>
      <c r="V727" s="21"/>
      <c r="X727" s="17"/>
      <c r="Y727" s="21"/>
      <c r="Z727" s="21"/>
    </row>
    <row r="728" spans="1:26" ht="12.75" hidden="1">
      <c r="A728" s="27"/>
      <c r="B728" s="31" t="s">
        <v>105</v>
      </c>
      <c r="C728" s="34"/>
      <c r="D728" s="34"/>
      <c r="E728" s="37"/>
      <c r="F728" s="34"/>
      <c r="G728" s="44" t="e">
        <f>'Базовые концовки'!F219</f>
        <v>#NAME?</v>
      </c>
      <c r="H728" s="38"/>
      <c r="I728" s="38"/>
      <c r="J728" s="34"/>
      <c r="K728" s="34"/>
      <c r="L728" s="44" t="e">
        <f>'Текущие концовки'!F219</f>
        <v>#NAME?</v>
      </c>
      <c r="M728" s="38"/>
      <c r="N728" s="38"/>
      <c r="T728" s="21"/>
      <c r="U728" s="21"/>
      <c r="V728" s="21"/>
      <c r="X728" s="17"/>
      <c r="Y728" s="21"/>
      <c r="Z728" s="21"/>
    </row>
    <row r="729" spans="1:26" ht="25.5" hidden="1">
      <c r="A729" s="27"/>
      <c r="B729" s="31" t="s">
        <v>125</v>
      </c>
      <c r="C729" s="34"/>
      <c r="D729" s="34"/>
      <c r="E729" s="37"/>
      <c r="F729" s="34"/>
      <c r="G729" s="44">
        <f>'Базовые концовки'!F220</f>
        <v>0</v>
      </c>
      <c r="H729" s="38"/>
      <c r="I729" s="38"/>
      <c r="J729" s="34"/>
      <c r="K729" s="34"/>
      <c r="L729" s="44">
        <f>'Текущие концовки'!F220</f>
        <v>0</v>
      </c>
      <c r="M729" s="38"/>
      <c r="N729" s="38"/>
      <c r="T729" s="21"/>
      <c r="U729" s="21"/>
      <c r="V729" s="21"/>
      <c r="X729" s="17"/>
      <c r="Y729" s="21"/>
      <c r="Z729" s="21"/>
    </row>
    <row r="730" spans="1:26" ht="12.75" hidden="1">
      <c r="A730" s="27"/>
      <c r="B730" s="31" t="s">
        <v>126</v>
      </c>
      <c r="C730" s="34"/>
      <c r="D730" s="34"/>
      <c r="E730" s="37"/>
      <c r="F730" s="34"/>
      <c r="G730" s="44">
        <f>'Базовые концовки'!F221</f>
        <v>0</v>
      </c>
      <c r="H730" s="38">
        <f>'Базовые концовки'!G221</f>
        <v>0</v>
      </c>
      <c r="I730" s="38">
        <f>'Базовые концовки'!H221</f>
        <v>0</v>
      </c>
      <c r="J730" s="34"/>
      <c r="K730" s="34"/>
      <c r="L730" s="44">
        <f>'Текущие концовки'!F221</f>
        <v>0</v>
      </c>
      <c r="M730" s="38">
        <f>'Текущие концовки'!G221</f>
        <v>0</v>
      </c>
      <c r="N730" s="38">
        <f>'Текущие концовки'!H221</f>
        <v>0</v>
      </c>
      <c r="T730" s="21">
        <f>'Текущие концовки'!G221</f>
        <v>0</v>
      </c>
      <c r="U730" s="21">
        <f>'Текущие концовки'!H221</f>
        <v>0</v>
      </c>
      <c r="V730" s="21">
        <f>'Текущие концовки'!I221</f>
        <v>0</v>
      </c>
      <c r="X730" s="17">
        <f>'Текущие концовки'!K221</f>
        <v>0</v>
      </c>
      <c r="Y730" s="21">
        <f>'Текущие концовки'!L221</f>
        <v>0</v>
      </c>
      <c r="Z730" s="21">
        <f>'Текущие концовки'!M221</f>
        <v>0</v>
      </c>
    </row>
    <row r="731" spans="1:26" ht="25.5" hidden="1">
      <c r="A731" s="27"/>
      <c r="B731" s="31" t="s">
        <v>112</v>
      </c>
      <c r="C731" s="34"/>
      <c r="D731" s="34"/>
      <c r="E731" s="37"/>
      <c r="F731" s="34"/>
      <c r="G731" s="44">
        <f>'Базовые концовки'!F222</f>
        <v>0</v>
      </c>
      <c r="H731" s="38"/>
      <c r="I731" s="38"/>
      <c r="J731" s="34"/>
      <c r="K731" s="34"/>
      <c r="L731" s="44">
        <f>'Текущие концовки'!F222</f>
        <v>0</v>
      </c>
      <c r="M731" s="38"/>
      <c r="N731" s="38"/>
      <c r="T731" s="21"/>
      <c r="U731" s="21"/>
      <c r="V731" s="21"/>
      <c r="X731" s="17"/>
      <c r="Y731" s="21"/>
      <c r="Z731" s="21"/>
    </row>
    <row r="732" spans="1:26" ht="12.75" hidden="1">
      <c r="A732" s="27"/>
      <c r="B732" s="31" t="s">
        <v>113</v>
      </c>
      <c r="C732" s="34"/>
      <c r="D732" s="34"/>
      <c r="E732" s="37"/>
      <c r="F732" s="34"/>
      <c r="G732" s="44">
        <f>'Базовые концовки'!F223</f>
        <v>0</v>
      </c>
      <c r="H732" s="38"/>
      <c r="I732" s="38"/>
      <c r="J732" s="34"/>
      <c r="K732" s="34"/>
      <c r="L732" s="44">
        <f>'Текущие концовки'!F223</f>
        <v>0</v>
      </c>
      <c r="M732" s="38"/>
      <c r="N732" s="38"/>
      <c r="T732" s="21"/>
      <c r="U732" s="21"/>
      <c r="V732" s="21"/>
      <c r="X732" s="17"/>
      <c r="Y732" s="21"/>
      <c r="Z732" s="21"/>
    </row>
    <row r="733" spans="1:26" ht="12.75" hidden="1">
      <c r="A733" s="27"/>
      <c r="B733" s="31" t="s">
        <v>114</v>
      </c>
      <c r="C733" s="34"/>
      <c r="D733" s="34"/>
      <c r="E733" s="37"/>
      <c r="F733" s="34"/>
      <c r="G733" s="44">
        <f>'Базовые концовки'!F224</f>
        <v>0</v>
      </c>
      <c r="H733" s="38"/>
      <c r="I733" s="38"/>
      <c r="J733" s="34"/>
      <c r="K733" s="34"/>
      <c r="L733" s="44">
        <f>'Текущие концовки'!F224</f>
        <v>0</v>
      </c>
      <c r="M733" s="38"/>
      <c r="N733" s="38"/>
      <c r="T733" s="21"/>
      <c r="U733" s="21"/>
      <c r="V733" s="21"/>
      <c r="X733" s="17"/>
      <c r="Y733" s="21"/>
      <c r="Z733" s="21"/>
    </row>
    <row r="734" spans="1:26" ht="25.5" hidden="1">
      <c r="A734" s="27"/>
      <c r="B734" s="31" t="s">
        <v>127</v>
      </c>
      <c r="C734" s="34"/>
      <c r="D734" s="34"/>
      <c r="E734" s="37"/>
      <c r="F734" s="34"/>
      <c r="G734" s="44">
        <f>'Базовые концовки'!F225</f>
        <v>0</v>
      </c>
      <c r="H734" s="38"/>
      <c r="I734" s="38"/>
      <c r="J734" s="34"/>
      <c r="K734" s="34"/>
      <c r="L734" s="44">
        <f>'Текущие концовки'!F225</f>
        <v>0</v>
      </c>
      <c r="M734" s="38"/>
      <c r="N734" s="38"/>
      <c r="T734" s="21"/>
      <c r="U734" s="21"/>
      <c r="V734" s="21"/>
      <c r="X734" s="17"/>
      <c r="Y734" s="21"/>
      <c r="Z734" s="21"/>
    </row>
    <row r="735" spans="1:26" ht="25.5" hidden="1">
      <c r="A735" s="27"/>
      <c r="B735" s="31" t="s">
        <v>128</v>
      </c>
      <c r="C735" s="34"/>
      <c r="D735" s="34"/>
      <c r="E735" s="37"/>
      <c r="F735" s="34"/>
      <c r="G735" s="44">
        <f>'Базовые концовки'!F226</f>
        <v>0</v>
      </c>
      <c r="H735" s="38">
        <f>'Базовые концовки'!G226</f>
        <v>0</v>
      </c>
      <c r="I735" s="38">
        <f>'Базовые концовки'!H226</f>
        <v>0</v>
      </c>
      <c r="J735" s="34"/>
      <c r="K735" s="34"/>
      <c r="L735" s="44">
        <f>'Текущие концовки'!F226</f>
        <v>0</v>
      </c>
      <c r="M735" s="38">
        <f>'Текущие концовки'!G226</f>
        <v>0</v>
      </c>
      <c r="N735" s="38">
        <f>'Текущие концовки'!H226</f>
        <v>0</v>
      </c>
      <c r="T735" s="21">
        <f>'Текущие концовки'!G226</f>
        <v>0</v>
      </c>
      <c r="U735" s="21">
        <f>'Текущие концовки'!H226</f>
        <v>0</v>
      </c>
      <c r="V735" s="21">
        <f>'Текущие концовки'!I226</f>
        <v>0</v>
      </c>
      <c r="X735" s="17">
        <f>'Текущие концовки'!K226</f>
        <v>0</v>
      </c>
      <c r="Y735" s="21">
        <f>'Текущие концовки'!L226</f>
        <v>0</v>
      </c>
      <c r="Z735" s="21">
        <f>'Текущие концовки'!M226</f>
        <v>0</v>
      </c>
    </row>
    <row r="736" spans="1:26" ht="25.5" hidden="1">
      <c r="A736" s="27"/>
      <c r="B736" s="31" t="s">
        <v>112</v>
      </c>
      <c r="C736" s="34"/>
      <c r="D736" s="34"/>
      <c r="E736" s="37"/>
      <c r="F736" s="34"/>
      <c r="G736" s="44">
        <f>'Базовые концовки'!F227</f>
        <v>0</v>
      </c>
      <c r="H736" s="38"/>
      <c r="I736" s="38"/>
      <c r="J736" s="34"/>
      <c r="K736" s="34"/>
      <c r="L736" s="44">
        <f>'Текущие концовки'!F227</f>
        <v>0</v>
      </c>
      <c r="M736" s="38"/>
      <c r="N736" s="38"/>
      <c r="T736" s="21"/>
      <c r="U736" s="21"/>
      <c r="V736" s="21"/>
      <c r="X736" s="17"/>
      <c r="Y736" s="21"/>
      <c r="Z736" s="21"/>
    </row>
    <row r="737" spans="1:26" ht="12.75" hidden="1">
      <c r="A737" s="27"/>
      <c r="B737" s="31" t="s">
        <v>113</v>
      </c>
      <c r="C737" s="34"/>
      <c r="D737" s="34"/>
      <c r="E737" s="37"/>
      <c r="F737" s="34"/>
      <c r="G737" s="44">
        <f>'Базовые концовки'!F228</f>
        <v>0</v>
      </c>
      <c r="H737" s="38"/>
      <c r="I737" s="38"/>
      <c r="J737" s="34"/>
      <c r="K737" s="34"/>
      <c r="L737" s="44">
        <f>'Текущие концовки'!F228</f>
        <v>0</v>
      </c>
      <c r="M737" s="38"/>
      <c r="N737" s="38"/>
      <c r="T737" s="21"/>
      <c r="U737" s="21"/>
      <c r="V737" s="21"/>
      <c r="X737" s="17"/>
      <c r="Y737" s="21"/>
      <c r="Z737" s="21"/>
    </row>
    <row r="738" spans="1:26" ht="12.75" hidden="1">
      <c r="A738" s="27"/>
      <c r="B738" s="31" t="s">
        <v>114</v>
      </c>
      <c r="C738" s="34"/>
      <c r="D738" s="34"/>
      <c r="E738" s="37"/>
      <c r="F738" s="34"/>
      <c r="G738" s="44">
        <f>'Базовые концовки'!F229</f>
        <v>0</v>
      </c>
      <c r="H738" s="38"/>
      <c r="I738" s="38"/>
      <c r="J738" s="34"/>
      <c r="K738" s="34"/>
      <c r="L738" s="44">
        <f>'Текущие концовки'!F229</f>
        <v>0</v>
      </c>
      <c r="M738" s="38"/>
      <c r="N738" s="38"/>
      <c r="T738" s="21"/>
      <c r="U738" s="21"/>
      <c r="V738" s="21"/>
      <c r="X738" s="17"/>
      <c r="Y738" s="21"/>
      <c r="Z738" s="21"/>
    </row>
    <row r="739" spans="1:26" ht="25.5" hidden="1">
      <c r="A739" s="27"/>
      <c r="B739" s="31" t="s">
        <v>129</v>
      </c>
      <c r="C739" s="34"/>
      <c r="D739" s="34"/>
      <c r="E739" s="37"/>
      <c r="F739" s="34"/>
      <c r="G739" s="44">
        <f>'Базовые концовки'!F230</f>
        <v>0</v>
      </c>
      <c r="H739" s="38"/>
      <c r="I739" s="38"/>
      <c r="J739" s="34"/>
      <c r="K739" s="34"/>
      <c r="L739" s="44">
        <f>'Текущие концовки'!F230</f>
        <v>0</v>
      </c>
      <c r="M739" s="38"/>
      <c r="N739" s="38"/>
      <c r="T739" s="21"/>
      <c r="U739" s="21"/>
      <c r="V739" s="21"/>
      <c r="X739" s="17"/>
      <c r="Y739" s="21"/>
      <c r="Z739" s="21"/>
    </row>
    <row r="740" spans="1:26" ht="12.75" hidden="1">
      <c r="A740" s="27"/>
      <c r="B740" s="31" t="s">
        <v>130</v>
      </c>
      <c r="C740" s="34"/>
      <c r="D740" s="34"/>
      <c r="E740" s="37"/>
      <c r="F740" s="34"/>
      <c r="G740" s="44">
        <f>'Базовые концовки'!F231</f>
        <v>0</v>
      </c>
      <c r="H740" s="38">
        <f>'Базовые концовки'!G231</f>
        <v>0</v>
      </c>
      <c r="I740" s="38">
        <f>'Базовые концовки'!H231</f>
        <v>0</v>
      </c>
      <c r="J740" s="34"/>
      <c r="K740" s="34"/>
      <c r="L740" s="44">
        <f>'Текущие концовки'!F231</f>
        <v>0</v>
      </c>
      <c r="M740" s="38">
        <f>'Текущие концовки'!G231</f>
        <v>0</v>
      </c>
      <c r="N740" s="38">
        <f>'Текущие концовки'!H231</f>
        <v>0</v>
      </c>
      <c r="T740" s="21">
        <f>'Текущие концовки'!G231</f>
        <v>0</v>
      </c>
      <c r="U740" s="21">
        <f>'Текущие концовки'!H231</f>
        <v>0</v>
      </c>
      <c r="V740" s="21">
        <f>'Текущие концовки'!I231</f>
        <v>0</v>
      </c>
      <c r="X740" s="17">
        <f>'Текущие концовки'!K231</f>
        <v>0</v>
      </c>
      <c r="Y740" s="21">
        <f>'Текущие концовки'!L231</f>
        <v>0</v>
      </c>
      <c r="Z740" s="21">
        <f>'Текущие концовки'!M231</f>
        <v>0</v>
      </c>
    </row>
    <row r="741" spans="1:26" ht="12.75" hidden="1">
      <c r="A741" s="27"/>
      <c r="B741" s="31" t="s">
        <v>108</v>
      </c>
      <c r="C741" s="34"/>
      <c r="D741" s="34"/>
      <c r="E741" s="37"/>
      <c r="F741" s="34"/>
      <c r="G741" s="44"/>
      <c r="H741" s="38"/>
      <c r="I741" s="38"/>
      <c r="J741" s="34"/>
      <c r="K741" s="34"/>
      <c r="L741" s="44"/>
      <c r="M741" s="38"/>
      <c r="N741" s="38"/>
      <c r="T741" s="21"/>
      <c r="U741" s="21"/>
      <c r="V741" s="21"/>
      <c r="X741" s="17"/>
      <c r="Y741" s="21"/>
      <c r="Z741" s="21"/>
    </row>
    <row r="742" spans="1:26" ht="12.75" hidden="1">
      <c r="A742" s="27"/>
      <c r="B742" s="31" t="s">
        <v>131</v>
      </c>
      <c r="C742" s="34"/>
      <c r="D742" s="34"/>
      <c r="E742" s="37"/>
      <c r="F742" s="34"/>
      <c r="G742" s="44" t="e">
        <f>'Базовые концовки'!F233</f>
        <v>#NAME?</v>
      </c>
      <c r="H742" s="38"/>
      <c r="I742" s="38"/>
      <c r="J742" s="34"/>
      <c r="K742" s="34"/>
      <c r="L742" s="44" t="e">
        <f>'Текущие концовки'!F233</f>
        <v>#NAME?</v>
      </c>
      <c r="M742" s="38"/>
      <c r="N742" s="38"/>
      <c r="T742" s="21"/>
      <c r="U742" s="21"/>
      <c r="V742" s="21"/>
      <c r="X742" s="17"/>
      <c r="Y742" s="21"/>
      <c r="Z742" s="21"/>
    </row>
    <row r="743" spans="1:26" ht="25.5" hidden="1">
      <c r="A743" s="27"/>
      <c r="B743" s="31" t="s">
        <v>112</v>
      </c>
      <c r="C743" s="34"/>
      <c r="D743" s="34"/>
      <c r="E743" s="37"/>
      <c r="F743" s="34"/>
      <c r="G743" s="44">
        <f>'Базовые концовки'!F234</f>
        <v>0</v>
      </c>
      <c r="H743" s="38"/>
      <c r="I743" s="38"/>
      <c r="J743" s="34"/>
      <c r="K743" s="34"/>
      <c r="L743" s="44">
        <f>'Текущие концовки'!F234</f>
        <v>0</v>
      </c>
      <c r="M743" s="38"/>
      <c r="N743" s="38"/>
      <c r="T743" s="21"/>
      <c r="U743" s="21"/>
      <c r="V743" s="21"/>
      <c r="X743" s="17"/>
      <c r="Y743" s="21"/>
      <c r="Z743" s="21"/>
    </row>
    <row r="744" spans="1:26" ht="12.75" hidden="1">
      <c r="A744" s="27"/>
      <c r="B744" s="31" t="s">
        <v>132</v>
      </c>
      <c r="C744" s="34"/>
      <c r="D744" s="34"/>
      <c r="E744" s="37"/>
      <c r="F744" s="34"/>
      <c r="G744" s="44">
        <f>'Базовые концовки'!F235</f>
        <v>0</v>
      </c>
      <c r="H744" s="38"/>
      <c r="I744" s="38"/>
      <c r="J744" s="34"/>
      <c r="K744" s="34"/>
      <c r="L744" s="44">
        <f>'Текущие концовки'!F235</f>
        <v>0</v>
      </c>
      <c r="M744" s="38"/>
      <c r="N744" s="38"/>
      <c r="T744" s="21"/>
      <c r="U744" s="21"/>
      <c r="V744" s="21"/>
      <c r="X744" s="17"/>
      <c r="Y744" s="21"/>
      <c r="Z744" s="21"/>
    </row>
    <row r="745" spans="1:26" ht="12.75" hidden="1">
      <c r="A745" s="27"/>
      <c r="B745" s="31" t="s">
        <v>114</v>
      </c>
      <c r="C745" s="34"/>
      <c r="D745" s="34"/>
      <c r="E745" s="37"/>
      <c r="F745" s="34"/>
      <c r="G745" s="44">
        <f>'Базовые концовки'!F236</f>
        <v>0</v>
      </c>
      <c r="H745" s="38"/>
      <c r="I745" s="38"/>
      <c r="J745" s="34"/>
      <c r="K745" s="34"/>
      <c r="L745" s="44">
        <f>'Текущие концовки'!F236</f>
        <v>0</v>
      </c>
      <c r="M745" s="38"/>
      <c r="N745" s="38"/>
      <c r="T745" s="21"/>
      <c r="U745" s="21"/>
      <c r="V745" s="21"/>
      <c r="X745" s="17"/>
      <c r="Y745" s="21"/>
      <c r="Z745" s="21"/>
    </row>
    <row r="746" spans="1:26" ht="25.5" hidden="1">
      <c r="A746" s="27"/>
      <c r="B746" s="31" t="s">
        <v>133</v>
      </c>
      <c r="C746" s="34"/>
      <c r="D746" s="34"/>
      <c r="E746" s="37"/>
      <c r="F746" s="34"/>
      <c r="G746" s="44">
        <f>'Базовые концовки'!F237</f>
        <v>0</v>
      </c>
      <c r="H746" s="38"/>
      <c r="I746" s="38"/>
      <c r="J746" s="34"/>
      <c r="K746" s="34"/>
      <c r="L746" s="44">
        <f>'Текущие концовки'!F237</f>
        <v>0</v>
      </c>
      <c r="M746" s="38"/>
      <c r="N746" s="38"/>
      <c r="T746" s="21"/>
      <c r="U746" s="21"/>
      <c r="V746" s="21"/>
      <c r="X746" s="17"/>
      <c r="Y746" s="21"/>
      <c r="Z746" s="21"/>
    </row>
    <row r="747" spans="1:26" ht="12.75" hidden="1">
      <c r="A747" s="27"/>
      <c r="B747" s="31" t="s">
        <v>134</v>
      </c>
      <c r="C747" s="34"/>
      <c r="D747" s="34"/>
      <c r="E747" s="37"/>
      <c r="F747" s="34"/>
      <c r="G747" s="44">
        <f>'Базовые концовки'!F238</f>
        <v>0</v>
      </c>
      <c r="H747" s="38">
        <f>'Базовые концовки'!G238</f>
        <v>0</v>
      </c>
      <c r="I747" s="38">
        <f>'Базовые концовки'!H238</f>
        <v>0</v>
      </c>
      <c r="J747" s="34"/>
      <c r="K747" s="34"/>
      <c r="L747" s="44">
        <f>'Текущие концовки'!F238</f>
        <v>0</v>
      </c>
      <c r="M747" s="38">
        <f>'Текущие концовки'!G238</f>
        <v>0</v>
      </c>
      <c r="N747" s="38">
        <f>'Текущие концовки'!H238</f>
        <v>0</v>
      </c>
      <c r="T747" s="21">
        <f>'Текущие концовки'!G238</f>
        <v>0</v>
      </c>
      <c r="U747" s="21">
        <f>'Текущие концовки'!H238</f>
        <v>0</v>
      </c>
      <c r="V747" s="21">
        <f>'Текущие концовки'!I238</f>
        <v>0</v>
      </c>
      <c r="X747" s="17">
        <f>'Текущие концовки'!K238</f>
        <v>0</v>
      </c>
      <c r="Y747" s="21">
        <f>'Текущие концовки'!L238</f>
        <v>0</v>
      </c>
      <c r="Z747" s="21">
        <f>'Текущие концовки'!M238</f>
        <v>0</v>
      </c>
    </row>
    <row r="748" spans="1:26" ht="12.75" hidden="1">
      <c r="A748" s="27"/>
      <c r="B748" s="31" t="s">
        <v>132</v>
      </c>
      <c r="C748" s="34"/>
      <c r="D748" s="34"/>
      <c r="E748" s="37"/>
      <c r="F748" s="34"/>
      <c r="G748" s="44">
        <f>'Базовые концовки'!F239</f>
        <v>0</v>
      </c>
      <c r="H748" s="38"/>
      <c r="I748" s="38"/>
      <c r="J748" s="34"/>
      <c r="K748" s="34"/>
      <c r="L748" s="44">
        <f>'Текущие концовки'!F239</f>
        <v>0</v>
      </c>
      <c r="M748" s="38"/>
      <c r="N748" s="38"/>
      <c r="T748" s="21"/>
      <c r="U748" s="21"/>
      <c r="V748" s="21"/>
      <c r="X748" s="17"/>
      <c r="Y748" s="21"/>
      <c r="Z748" s="21"/>
    </row>
    <row r="749" spans="1:26" ht="12.75" hidden="1">
      <c r="A749" s="27"/>
      <c r="B749" s="31" t="s">
        <v>114</v>
      </c>
      <c r="C749" s="34"/>
      <c r="D749" s="34"/>
      <c r="E749" s="37"/>
      <c r="F749" s="34"/>
      <c r="G749" s="44">
        <f>'Базовые концовки'!F240</f>
        <v>0</v>
      </c>
      <c r="H749" s="38"/>
      <c r="I749" s="38"/>
      <c r="J749" s="34"/>
      <c r="K749" s="34"/>
      <c r="L749" s="44">
        <f>'Текущие концовки'!F240</f>
        <v>0</v>
      </c>
      <c r="M749" s="38"/>
      <c r="N749" s="38"/>
      <c r="T749" s="21"/>
      <c r="U749" s="21"/>
      <c r="V749" s="21"/>
      <c r="X749" s="17"/>
      <c r="Y749" s="21"/>
      <c r="Z749" s="21"/>
    </row>
    <row r="750" spans="1:26" ht="25.5" hidden="1">
      <c r="A750" s="27"/>
      <c r="B750" s="31" t="s">
        <v>135</v>
      </c>
      <c r="C750" s="34"/>
      <c r="D750" s="34"/>
      <c r="E750" s="37"/>
      <c r="F750" s="34"/>
      <c r="G750" s="44">
        <f>'Базовые концовки'!F241</f>
        <v>0</v>
      </c>
      <c r="H750" s="38"/>
      <c r="I750" s="38"/>
      <c r="J750" s="34"/>
      <c r="K750" s="34"/>
      <c r="L750" s="44">
        <f>'Текущие концовки'!F241</f>
        <v>0</v>
      </c>
      <c r="M750" s="38"/>
      <c r="N750" s="38"/>
      <c r="T750" s="21"/>
      <c r="U750" s="21"/>
      <c r="V750" s="21"/>
      <c r="X750" s="17"/>
      <c r="Y750" s="21"/>
      <c r="Z750" s="21"/>
    </row>
    <row r="751" spans="1:26" ht="25.5" hidden="1">
      <c r="A751" s="27"/>
      <c r="B751" s="31" t="s">
        <v>136</v>
      </c>
      <c r="C751" s="34"/>
      <c r="D751" s="34"/>
      <c r="E751" s="37"/>
      <c r="F751" s="34"/>
      <c r="G751" s="44">
        <f>'Базовые концовки'!F242</f>
        <v>0</v>
      </c>
      <c r="H751" s="38">
        <f>'Базовые концовки'!G242</f>
        <v>0</v>
      </c>
      <c r="I751" s="38">
        <f>'Базовые концовки'!H242</f>
        <v>0</v>
      </c>
      <c r="J751" s="34"/>
      <c r="K751" s="34"/>
      <c r="L751" s="44">
        <f>'Текущие концовки'!F242</f>
        <v>0</v>
      </c>
      <c r="M751" s="38">
        <f>'Текущие концовки'!G242</f>
        <v>0</v>
      </c>
      <c r="N751" s="38">
        <f>'Текущие концовки'!H242</f>
        <v>0</v>
      </c>
      <c r="T751" s="21">
        <f>'Текущие концовки'!G242</f>
        <v>0</v>
      </c>
      <c r="U751" s="21">
        <f>'Текущие концовки'!H242</f>
        <v>0</v>
      </c>
      <c r="V751" s="21">
        <f>'Текущие концовки'!I242</f>
        <v>0</v>
      </c>
      <c r="X751" s="17">
        <f>'Текущие концовки'!K242</f>
        <v>0</v>
      </c>
      <c r="Y751" s="21">
        <f>'Текущие концовки'!L242</f>
        <v>0</v>
      </c>
      <c r="Z751" s="21">
        <f>'Текущие концовки'!M242</f>
        <v>0</v>
      </c>
    </row>
    <row r="752" spans="1:26" ht="25.5" hidden="1">
      <c r="A752" s="27"/>
      <c r="B752" s="31" t="s">
        <v>112</v>
      </c>
      <c r="C752" s="34"/>
      <c r="D752" s="34"/>
      <c r="E752" s="37"/>
      <c r="F752" s="34"/>
      <c r="G752" s="44">
        <f>'Базовые концовки'!F243</f>
        <v>0</v>
      </c>
      <c r="H752" s="38"/>
      <c r="I752" s="38"/>
      <c r="J752" s="34"/>
      <c r="K752" s="34"/>
      <c r="L752" s="44">
        <f>'Текущие концовки'!F243</f>
        <v>0</v>
      </c>
      <c r="M752" s="38"/>
      <c r="N752" s="38"/>
      <c r="T752" s="21"/>
      <c r="U752" s="21"/>
      <c r="V752" s="21"/>
      <c r="X752" s="17"/>
      <c r="Y752" s="21"/>
      <c r="Z752" s="21"/>
    </row>
    <row r="753" spans="1:26" ht="12.75" hidden="1">
      <c r="A753" s="27"/>
      <c r="B753" s="31" t="s">
        <v>132</v>
      </c>
      <c r="C753" s="34"/>
      <c r="D753" s="34"/>
      <c r="E753" s="37"/>
      <c r="F753" s="34"/>
      <c r="G753" s="44">
        <f>'Базовые концовки'!F244</f>
        <v>0</v>
      </c>
      <c r="H753" s="38"/>
      <c r="I753" s="38"/>
      <c r="J753" s="34"/>
      <c r="K753" s="34"/>
      <c r="L753" s="44">
        <f>'Текущие концовки'!F244</f>
        <v>0</v>
      </c>
      <c r="M753" s="38"/>
      <c r="N753" s="38"/>
      <c r="T753" s="21"/>
      <c r="U753" s="21"/>
      <c r="V753" s="21"/>
      <c r="X753" s="17"/>
      <c r="Y753" s="21"/>
      <c r="Z753" s="21"/>
    </row>
    <row r="754" spans="1:26" ht="12.75" hidden="1">
      <c r="A754" s="27"/>
      <c r="B754" s="31" t="s">
        <v>114</v>
      </c>
      <c r="C754" s="34"/>
      <c r="D754" s="34"/>
      <c r="E754" s="37"/>
      <c r="F754" s="34"/>
      <c r="G754" s="44">
        <f>'Базовые концовки'!F245</f>
        <v>0</v>
      </c>
      <c r="H754" s="38"/>
      <c r="I754" s="38"/>
      <c r="J754" s="34"/>
      <c r="K754" s="34"/>
      <c r="L754" s="44">
        <f>'Текущие концовки'!F245</f>
        <v>0</v>
      </c>
      <c r="M754" s="38"/>
      <c r="N754" s="38"/>
      <c r="T754" s="21"/>
      <c r="U754" s="21"/>
      <c r="V754" s="21"/>
      <c r="X754" s="17"/>
      <c r="Y754" s="21"/>
      <c r="Z754" s="21"/>
    </row>
    <row r="755" spans="1:26" ht="25.5" hidden="1">
      <c r="A755" s="27"/>
      <c r="B755" s="31" t="s">
        <v>137</v>
      </c>
      <c r="C755" s="34"/>
      <c r="D755" s="34"/>
      <c r="E755" s="37"/>
      <c r="F755" s="34"/>
      <c r="G755" s="44">
        <f>'Базовые концовки'!F246</f>
        <v>0</v>
      </c>
      <c r="H755" s="38"/>
      <c r="I755" s="38"/>
      <c r="J755" s="34"/>
      <c r="K755" s="34"/>
      <c r="L755" s="44">
        <f>'Текущие концовки'!F246</f>
        <v>0</v>
      </c>
      <c r="M755" s="38"/>
      <c r="N755" s="38"/>
      <c r="T755" s="21"/>
      <c r="U755" s="21"/>
      <c r="V755" s="21"/>
      <c r="X755" s="17"/>
      <c r="Y755" s="21"/>
      <c r="Z755" s="21"/>
    </row>
    <row r="756" spans="1:26" ht="25.5" hidden="1">
      <c r="A756" s="27"/>
      <c r="B756" s="31" t="s">
        <v>138</v>
      </c>
      <c r="C756" s="34"/>
      <c r="D756" s="34"/>
      <c r="E756" s="37"/>
      <c r="F756" s="34"/>
      <c r="G756" s="44">
        <f>'Базовые концовки'!F247</f>
        <v>0</v>
      </c>
      <c r="H756" s="38">
        <f>'Базовые концовки'!G247</f>
        <v>0</v>
      </c>
      <c r="I756" s="38">
        <f>'Базовые концовки'!H247</f>
        <v>0</v>
      </c>
      <c r="J756" s="34"/>
      <c r="K756" s="34"/>
      <c r="L756" s="44">
        <f>'Текущие концовки'!F247</f>
        <v>0</v>
      </c>
      <c r="M756" s="38">
        <f>'Текущие концовки'!G247</f>
        <v>0</v>
      </c>
      <c r="N756" s="38">
        <f>'Текущие концовки'!H247</f>
        <v>0</v>
      </c>
      <c r="T756" s="21">
        <f>'Текущие концовки'!G247</f>
        <v>0</v>
      </c>
      <c r="U756" s="21">
        <f>'Текущие концовки'!H247</f>
        <v>0</v>
      </c>
      <c r="V756" s="21">
        <f>'Текущие концовки'!I247</f>
        <v>0</v>
      </c>
      <c r="X756" s="17">
        <f>'Текущие концовки'!K247</f>
        <v>0</v>
      </c>
      <c r="Y756" s="21">
        <f>'Текущие концовки'!L247</f>
        <v>0</v>
      </c>
      <c r="Z756" s="21">
        <f>'Текущие концовки'!M247</f>
        <v>0</v>
      </c>
    </row>
    <row r="757" spans="1:26" ht="25.5" hidden="1">
      <c r="A757" s="27"/>
      <c r="B757" s="31" t="s">
        <v>112</v>
      </c>
      <c r="C757" s="34"/>
      <c r="D757" s="34"/>
      <c r="E757" s="37"/>
      <c r="F757" s="34"/>
      <c r="G757" s="44">
        <f>'Базовые концовки'!F248</f>
        <v>0</v>
      </c>
      <c r="H757" s="38"/>
      <c r="I757" s="38"/>
      <c r="J757" s="34"/>
      <c r="K757" s="34"/>
      <c r="L757" s="44">
        <f>'Текущие концовки'!F248</f>
        <v>0</v>
      </c>
      <c r="M757" s="38"/>
      <c r="N757" s="38"/>
      <c r="T757" s="21"/>
      <c r="U757" s="21"/>
      <c r="V757" s="21"/>
      <c r="X757" s="17"/>
      <c r="Y757" s="21"/>
      <c r="Z757" s="21"/>
    </row>
    <row r="758" spans="1:26" ht="12.75">
      <c r="A758" s="27"/>
      <c r="B758" s="31" t="s">
        <v>185</v>
      </c>
      <c r="C758" s="34"/>
      <c r="D758" s="34"/>
      <c r="E758" s="34"/>
      <c r="F758" s="37"/>
      <c r="G758" s="44" t="e">
        <f>'Базовые концовки'!F249</f>
        <v>#NAME?</v>
      </c>
      <c r="H758" s="38">
        <f>'Базовые концовки'!G249</f>
        <v>0</v>
      </c>
      <c r="I758" s="38">
        <f>'Базовые концовки'!H249</f>
        <v>0</v>
      </c>
      <c r="J758" s="34"/>
      <c r="K758" s="34"/>
      <c r="L758" s="44" t="e">
        <f>'Текущие концовки'!F249</f>
        <v>#NAME?</v>
      </c>
      <c r="M758" s="38">
        <f>'Текущие концовки'!G249</f>
        <v>0</v>
      </c>
      <c r="N758" s="38">
        <f>'Текущие концовки'!H249</f>
        <v>0</v>
      </c>
      <c r="T758" s="21">
        <f>'Текущие концовки'!G249</f>
        <v>0</v>
      </c>
      <c r="U758" s="21">
        <f>'Текущие концовки'!H249</f>
        <v>0</v>
      </c>
      <c r="V758" s="21">
        <f>'Текущие концовки'!I249</f>
        <v>0</v>
      </c>
      <c r="X758" s="17">
        <f>'Текущие концовки'!K249</f>
        <v>0</v>
      </c>
      <c r="Y758" s="21">
        <f>'Текущие концовки'!L249</f>
        <v>0</v>
      </c>
      <c r="Z758" s="21">
        <f>'Текущие концовки'!M249</f>
        <v>0</v>
      </c>
    </row>
    <row r="759" spans="1:26" ht="25.5" hidden="1">
      <c r="A759" s="27"/>
      <c r="B759" s="31" t="s">
        <v>140</v>
      </c>
      <c r="C759" s="34"/>
      <c r="D759" s="34"/>
      <c r="E759" s="37"/>
      <c r="F759" s="34"/>
      <c r="G759" s="44">
        <f>'Базовые концовки'!F250</f>
        <v>0</v>
      </c>
      <c r="H759" s="38"/>
      <c r="I759" s="38"/>
      <c r="J759" s="34"/>
      <c r="K759" s="34"/>
      <c r="L759" s="44">
        <f>'Текущие концовки'!F250</f>
        <v>0</v>
      </c>
      <c r="M759" s="38"/>
      <c r="N759" s="38"/>
      <c r="T759" s="21"/>
      <c r="U759" s="21"/>
      <c r="V759" s="21"/>
      <c r="X759" s="17"/>
      <c r="Y759" s="21"/>
      <c r="Z759" s="21"/>
    </row>
    <row r="760" spans="1:26" ht="12.75">
      <c r="A760" s="27"/>
      <c r="B760" s="31" t="s">
        <v>141</v>
      </c>
      <c r="C760" s="34"/>
      <c r="D760" s="34"/>
      <c r="E760" s="34"/>
      <c r="F760" s="37"/>
      <c r="G760" s="44">
        <f>'Базовые концовки'!F251</f>
        <v>182.81</v>
      </c>
      <c r="H760" s="38"/>
      <c r="I760" s="38"/>
      <c r="J760" s="34"/>
      <c r="K760" s="34"/>
      <c r="L760" s="44">
        <f>'Текущие концовки'!F251</f>
        <v>1800.3</v>
      </c>
      <c r="M760" s="38"/>
      <c r="N760" s="38"/>
      <c r="T760" s="21"/>
      <c r="U760" s="21"/>
      <c r="V760" s="21"/>
      <c r="X760" s="17"/>
      <c r="Y760" s="21"/>
      <c r="Z760" s="21"/>
    </row>
    <row r="761" spans="1:26" ht="12.75">
      <c r="A761" s="27"/>
      <c r="B761" s="31" t="s">
        <v>142</v>
      </c>
      <c r="C761" s="34"/>
      <c r="D761" s="34"/>
      <c r="E761" s="34"/>
      <c r="F761" s="37"/>
      <c r="G761" s="44">
        <f>'Базовые концовки'!F252</f>
        <v>95.4</v>
      </c>
      <c r="H761" s="38"/>
      <c r="I761" s="38"/>
      <c r="J761" s="34"/>
      <c r="K761" s="34"/>
      <c r="L761" s="44">
        <f>'Текущие концовки'!F252</f>
        <v>881.78</v>
      </c>
      <c r="M761" s="38"/>
      <c r="N761" s="38"/>
      <c r="T761" s="21"/>
      <c r="U761" s="21"/>
      <c r="V761" s="21"/>
      <c r="X761" s="17"/>
      <c r="Y761" s="21"/>
      <c r="Z761" s="21"/>
    </row>
    <row r="762" spans="1:26" ht="25.5" hidden="1">
      <c r="A762" s="27"/>
      <c r="B762" s="31" t="s">
        <v>143</v>
      </c>
      <c r="C762" s="34"/>
      <c r="D762" s="34"/>
      <c r="E762" s="37"/>
      <c r="F762" s="34"/>
      <c r="G762" s="38">
        <f>'Базовые концовки'!F253</f>
        <v>0</v>
      </c>
      <c r="H762" s="38"/>
      <c r="I762" s="38"/>
      <c r="J762" s="34"/>
      <c r="K762" s="34"/>
      <c r="L762" s="38">
        <f>'Текущие концовки'!F253</f>
        <v>0</v>
      </c>
      <c r="M762" s="38"/>
      <c r="N762" s="38"/>
      <c r="T762" s="21"/>
      <c r="U762" s="21"/>
      <c r="V762" s="21"/>
      <c r="X762" s="17"/>
      <c r="Y762" s="21">
        <f>'Текущие концовки'!L253</f>
        <v>0</v>
      </c>
      <c r="Z762" s="21"/>
    </row>
    <row r="763" spans="1:26" ht="12.75" hidden="1">
      <c r="A763" s="27"/>
      <c r="B763" s="31" t="s">
        <v>144</v>
      </c>
      <c r="C763" s="34"/>
      <c r="D763" s="34"/>
      <c r="E763" s="37"/>
      <c r="F763" s="34"/>
      <c r="G763" s="38">
        <f>'Базовые концовки'!F254</f>
        <v>0</v>
      </c>
      <c r="H763" s="38"/>
      <c r="I763" s="38"/>
      <c r="J763" s="34"/>
      <c r="K763" s="34"/>
      <c r="L763" s="38">
        <f>'Текущие концовки'!F254</f>
        <v>0</v>
      </c>
      <c r="M763" s="38"/>
      <c r="N763" s="38"/>
      <c r="T763" s="21"/>
      <c r="U763" s="21"/>
      <c r="V763" s="21"/>
      <c r="X763" s="17"/>
      <c r="Y763" s="21">
        <f>'Текущие концовки'!L254</f>
        <v>0</v>
      </c>
      <c r="Z763" s="21"/>
    </row>
    <row r="764" spans="1:26" ht="12.75" hidden="1">
      <c r="A764" s="27"/>
      <c r="B764" s="31" t="s">
        <v>145</v>
      </c>
      <c r="C764" s="34"/>
      <c r="D764" s="34"/>
      <c r="E764" s="34"/>
      <c r="F764" s="37"/>
      <c r="G764" s="38">
        <f>'Базовые концовки'!F255</f>
        <v>170.66</v>
      </c>
      <c r="H764" s="38"/>
      <c r="I764" s="38"/>
      <c r="J764" s="34"/>
      <c r="K764" s="34"/>
      <c r="L764" s="38">
        <f>'Текущие концовки'!F255</f>
        <v>1979.69</v>
      </c>
      <c r="M764" s="38"/>
      <c r="N764" s="38"/>
      <c r="T764" s="21"/>
      <c r="U764" s="21"/>
      <c r="V764" s="21"/>
      <c r="X764" s="17"/>
      <c r="Y764" s="21"/>
      <c r="Z764" s="21"/>
    </row>
    <row r="765" spans="1:26" ht="12.75" hidden="1">
      <c r="A765" s="27"/>
      <c r="B765" s="31" t="s">
        <v>146</v>
      </c>
      <c r="C765" s="34"/>
      <c r="D765" s="34"/>
      <c r="E765" s="34"/>
      <c r="F765" s="37"/>
      <c r="G765" s="38">
        <f>'Базовые концовки'!F256</f>
        <v>3.37</v>
      </c>
      <c r="H765" s="38"/>
      <c r="I765" s="38"/>
      <c r="J765" s="34"/>
      <c r="K765" s="34"/>
      <c r="L765" s="38">
        <f>'Текущие концовки'!F256</f>
        <v>38.98</v>
      </c>
      <c r="M765" s="38"/>
      <c r="N765" s="38"/>
      <c r="T765" s="21"/>
      <c r="U765" s="21"/>
      <c r="V765" s="21"/>
      <c r="X765" s="17"/>
      <c r="Y765" s="21"/>
      <c r="Z765" s="21"/>
    </row>
    <row r="766" spans="1:26" ht="12.75" hidden="1">
      <c r="A766" s="27"/>
      <c r="B766" s="31" t="s">
        <v>147</v>
      </c>
      <c r="C766" s="34"/>
      <c r="D766" s="34"/>
      <c r="E766" s="34"/>
      <c r="F766" s="37"/>
      <c r="G766" s="38">
        <f>'Базовые концовки'!F257</f>
        <v>174.03</v>
      </c>
      <c r="H766" s="38"/>
      <c r="I766" s="38"/>
      <c r="J766" s="34"/>
      <c r="K766" s="34"/>
      <c r="L766" s="38">
        <f>'Текущие концовки'!F257</f>
        <v>2018.67</v>
      </c>
      <c r="M766" s="38"/>
      <c r="N766" s="38"/>
      <c r="T766" s="21"/>
      <c r="U766" s="21"/>
      <c r="V766" s="21"/>
      <c r="X766" s="17"/>
      <c r="Y766" s="21"/>
      <c r="Z766" s="21"/>
    </row>
    <row r="767" spans="1:26" ht="12.75" hidden="1">
      <c r="A767" s="27"/>
      <c r="B767" s="31" t="s">
        <v>148</v>
      </c>
      <c r="C767" s="34"/>
      <c r="D767" s="34"/>
      <c r="E767" s="34"/>
      <c r="F767" s="37"/>
      <c r="G767" s="39" t="e">
        <f>'Базовые концовки'!J258</f>
        <v>#NAME?</v>
      </c>
      <c r="H767" s="38"/>
      <c r="I767" s="38"/>
      <c r="J767" s="34"/>
      <c r="K767" s="34"/>
      <c r="L767" s="39" t="e">
        <f>'Текущие концовки'!J258</f>
        <v>#NAME?</v>
      </c>
      <c r="M767" s="38"/>
      <c r="N767" s="38"/>
      <c r="T767" s="21"/>
      <c r="U767" s="21"/>
      <c r="V767" s="21"/>
      <c r="X767" s="17"/>
      <c r="Y767" s="21"/>
      <c r="Z767" s="21"/>
    </row>
    <row r="768" spans="1:26" ht="12.75" hidden="1">
      <c r="A768" s="27"/>
      <c r="B768" s="31" t="s">
        <v>149</v>
      </c>
      <c r="C768" s="34"/>
      <c r="D768" s="34"/>
      <c r="E768" s="34"/>
      <c r="F768" s="37"/>
      <c r="G768" s="39" t="e">
        <f>'Базовые концовки'!J259</f>
        <v>#NAME?</v>
      </c>
      <c r="H768" s="38"/>
      <c r="I768" s="38"/>
      <c r="J768" s="34"/>
      <c r="K768" s="34"/>
      <c r="L768" s="39" t="e">
        <f>'Текущие концовки'!J259</f>
        <v>#NAME?</v>
      </c>
      <c r="M768" s="38"/>
      <c r="N768" s="38"/>
      <c r="T768" s="21"/>
      <c r="U768" s="21"/>
      <c r="V768" s="21"/>
      <c r="X768" s="17"/>
      <c r="Y768" s="21"/>
      <c r="Z768" s="21"/>
    </row>
    <row r="769" spans="1:26" ht="12.75" hidden="1">
      <c r="A769" s="27"/>
      <c r="B769" s="31" t="s">
        <v>150</v>
      </c>
      <c r="C769" s="34"/>
      <c r="D769" s="34"/>
      <c r="E769" s="34"/>
      <c r="F769" s="37"/>
      <c r="G769" s="39" t="e">
        <f>'Базовые концовки'!J260</f>
        <v>#NAME?</v>
      </c>
      <c r="H769" s="38"/>
      <c r="I769" s="38"/>
      <c r="J769" s="34"/>
      <c r="K769" s="34"/>
      <c r="L769" s="39" t="e">
        <f>'Текущие концовки'!J260</f>
        <v>#NAME?</v>
      </c>
      <c r="M769" s="38"/>
      <c r="N769" s="38"/>
      <c r="T769" s="21"/>
      <c r="U769" s="21"/>
      <c r="V769" s="21"/>
      <c r="X769" s="17"/>
      <c r="Y769" s="21"/>
      <c r="Z769" s="21"/>
    </row>
    <row r="770" spans="1:14" ht="12.75">
      <c r="A770" s="27"/>
      <c r="B770" s="82" t="s">
        <v>186</v>
      </c>
      <c r="C770" s="82"/>
      <c r="D770" s="82"/>
      <c r="E770" s="82"/>
      <c r="F770" s="82"/>
      <c r="G770" s="82"/>
      <c r="H770" s="82"/>
      <c r="I770" s="82"/>
      <c r="J770" s="82"/>
      <c r="K770" s="82"/>
      <c r="L770" s="82"/>
      <c r="M770" s="82"/>
      <c r="N770" s="82"/>
    </row>
    <row r="771" spans="1:14" ht="12.75">
      <c r="A771" s="27"/>
      <c r="B771" s="27"/>
      <c r="C771" s="34"/>
      <c r="D771" s="34"/>
      <c r="E771" s="34"/>
      <c r="F771" s="34"/>
      <c r="G771" s="34"/>
      <c r="H771" s="34"/>
      <c r="I771" s="34"/>
      <c r="J771" s="78" t="s">
        <v>19</v>
      </c>
      <c r="K771" s="78"/>
      <c r="L771" s="78"/>
      <c r="M771" s="78"/>
      <c r="N771" s="78"/>
    </row>
    <row r="772" spans="1:14" ht="12.75">
      <c r="A772" s="27"/>
      <c r="B772" s="27"/>
      <c r="C772" s="34"/>
      <c r="D772" s="34"/>
      <c r="E772" s="34"/>
      <c r="F772" s="34"/>
      <c r="G772" s="34"/>
      <c r="H772" s="34"/>
      <c r="I772" s="34"/>
      <c r="J772" s="79" t="s">
        <v>187</v>
      </c>
      <c r="K772" s="79"/>
      <c r="L772" s="79"/>
      <c r="M772" s="79"/>
      <c r="N772" s="79"/>
    </row>
    <row r="773" spans="1:14" ht="12.75">
      <c r="A773" s="28" t="s">
        <v>188</v>
      </c>
      <c r="B773" s="63" t="s">
        <v>189</v>
      </c>
      <c r="C773" s="34">
        <v>0.7827</v>
      </c>
      <c r="D773" s="35">
        <f>'Базовые цены за единицу'!B44</f>
        <v>619.45</v>
      </c>
      <c r="E773" s="35">
        <f>'Базовые цены за единицу'!C44</f>
        <v>575.03</v>
      </c>
      <c r="F773" s="35">
        <f>'Базовые цены за единицу'!D44</f>
        <v>44.42</v>
      </c>
      <c r="G773" s="35">
        <f>'Базовые цены с учетом расхода'!B44</f>
        <v>484.85</v>
      </c>
      <c r="H773" s="35">
        <f>'Базовые цены с учетом расхода'!C44</f>
        <v>450.08</v>
      </c>
      <c r="I773" s="35">
        <f>'Базовые цены с учетом расхода'!D44</f>
        <v>34.77</v>
      </c>
      <c r="J773" s="34">
        <v>11.6</v>
      </c>
      <c r="K773" s="35">
        <v>6.53</v>
      </c>
      <c r="L773" s="46">
        <f>'Текущие цены с учетом расхода'!B44</f>
        <v>5447.91</v>
      </c>
      <c r="M773" s="46">
        <f>'Текущие цены с учетом расхода'!C44</f>
        <v>5220.88</v>
      </c>
      <c r="N773" s="35">
        <f>'Текущие цены с учетом расхода'!D44</f>
        <v>227.03</v>
      </c>
    </row>
    <row r="774" spans="1:14" ht="28.5" customHeight="1">
      <c r="A774" s="27"/>
      <c r="B774" s="64"/>
      <c r="C774" s="34"/>
      <c r="D774" s="34"/>
      <c r="E774" s="35">
        <f>'Базовые цены за единицу'!F44</f>
        <v>0</v>
      </c>
      <c r="F774" s="35">
        <f>'Базовые цены за единицу'!E44</f>
        <v>16.11</v>
      </c>
      <c r="G774" s="34"/>
      <c r="H774" s="35">
        <f>'Базовые цены с учетом расхода'!F44</f>
        <v>0</v>
      </c>
      <c r="I774" s="35">
        <f>'Базовые цены с учетом расхода'!E44</f>
        <v>12.61</v>
      </c>
      <c r="J774" s="35">
        <v>1</v>
      </c>
      <c r="K774" s="35">
        <v>11.6</v>
      </c>
      <c r="L774" s="34"/>
      <c r="M774" s="35">
        <f>'Текущие цены с учетом расхода'!F44</f>
        <v>0</v>
      </c>
      <c r="N774" s="35">
        <f>'Текущие цены с учетом расхода'!E44</f>
        <v>146.27</v>
      </c>
    </row>
    <row r="775" spans="1:14" ht="12.75" hidden="1">
      <c r="A775" s="27"/>
      <c r="B775" s="29" t="s">
        <v>24</v>
      </c>
      <c r="C775" s="34"/>
      <c r="D775" s="34"/>
      <c r="E775" s="34"/>
      <c r="F775" s="34"/>
      <c r="G775" s="34">
        <v>450.08</v>
      </c>
      <c r="H775" s="34"/>
      <c r="I775" s="34"/>
      <c r="J775" s="34"/>
      <c r="K775" s="34"/>
      <c r="L775" s="34">
        <v>5220.88</v>
      </c>
      <c r="M775" s="34"/>
      <c r="N775" s="34"/>
    </row>
    <row r="776" spans="1:14" ht="12.75" hidden="1">
      <c r="A776" s="27"/>
      <c r="B776" s="29" t="s">
        <v>25</v>
      </c>
      <c r="C776" s="34"/>
      <c r="D776" s="34"/>
      <c r="E776" s="34"/>
      <c r="F776" s="34"/>
      <c r="G776" s="34">
        <v>34.77</v>
      </c>
      <c r="H776" s="34"/>
      <c r="I776" s="34"/>
      <c r="J776" s="34"/>
      <c r="K776" s="34"/>
      <c r="L776" s="34">
        <v>227.03</v>
      </c>
      <c r="M776" s="34"/>
      <c r="N776" s="34"/>
    </row>
    <row r="777" spans="1:14" ht="12.75" hidden="1">
      <c r="A777" s="27"/>
      <c r="B777" s="29" t="s">
        <v>26</v>
      </c>
      <c r="C777" s="34"/>
      <c r="D777" s="34"/>
      <c r="E777" s="34"/>
      <c r="F777" s="34"/>
      <c r="G777" s="34">
        <v>12.61</v>
      </c>
      <c r="H777" s="34"/>
      <c r="I777" s="34"/>
      <c r="J777" s="34"/>
      <c r="K777" s="34"/>
      <c r="L777" s="34">
        <v>146.27</v>
      </c>
      <c r="M777" s="34"/>
      <c r="N777" s="34"/>
    </row>
    <row r="778" spans="1:14" ht="12.75" hidden="1">
      <c r="A778" s="27"/>
      <c r="B778" s="29" t="s">
        <v>27</v>
      </c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</row>
    <row r="779" spans="1:14" ht="25.5" hidden="1">
      <c r="A779" s="27"/>
      <c r="B779" s="29" t="s">
        <v>28</v>
      </c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</row>
    <row r="780" spans="1:15" ht="25.5" hidden="1">
      <c r="A780" s="27"/>
      <c r="B780" s="29" t="s">
        <v>29</v>
      </c>
      <c r="C780" s="34"/>
      <c r="D780" s="36"/>
      <c r="E780" s="34"/>
      <c r="F780" s="34"/>
      <c r="G780" s="34"/>
      <c r="H780" s="34"/>
      <c r="I780" s="34"/>
      <c r="J780" s="34"/>
      <c r="K780" s="36"/>
      <c r="L780" s="34"/>
      <c r="M780" s="34"/>
      <c r="N780" s="34"/>
      <c r="O780" s="14" t="s">
        <v>30</v>
      </c>
    </row>
    <row r="781" spans="1:14" ht="12.75" hidden="1">
      <c r="A781" s="27"/>
      <c r="B781" s="29" t="s">
        <v>31</v>
      </c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</row>
    <row r="782" spans="1:14" ht="25.5" hidden="1">
      <c r="A782" s="27"/>
      <c r="B782" s="29" t="s">
        <v>32</v>
      </c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</row>
    <row r="783" spans="1:14" ht="12.75" hidden="1">
      <c r="A783" s="27"/>
      <c r="B783" s="29" t="s">
        <v>33</v>
      </c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</row>
    <row r="784" spans="1:16" ht="12.75" hidden="1">
      <c r="A784" s="27"/>
      <c r="B784" s="29" t="s">
        <v>34</v>
      </c>
      <c r="C784" s="34"/>
      <c r="D784" s="34">
        <v>80</v>
      </c>
      <c r="E784" s="34"/>
      <c r="F784" s="34"/>
      <c r="G784" s="35">
        <f>IF('Базовые цены с учетом расхода'!N44&gt;0,'Базовые цены с учетом расхода'!N44,IF('Базовые цены с учетом расхода'!N44&lt;0,'Базовые цены с учетом расхода'!N44,""))</f>
        <v>370.15</v>
      </c>
      <c r="H784" s="34"/>
      <c r="I784" s="34"/>
      <c r="J784" s="34"/>
      <c r="K784" s="34">
        <v>68</v>
      </c>
      <c r="L784" s="35">
        <f>IF('Текущие цены с учетом расхода'!N44&gt;0,'Текущие цены с учетом расхода'!N44,IF('Текущие цены с учетом расхода'!N44&lt;0,'Текущие цены с учетом расхода'!N44,""))</f>
        <v>3649.66</v>
      </c>
      <c r="M784" s="34"/>
      <c r="N784" s="34"/>
      <c r="P784" s="19" t="s">
        <v>35</v>
      </c>
    </row>
    <row r="785" spans="1:16" ht="12.75" hidden="1">
      <c r="A785" s="27"/>
      <c r="B785" s="29" t="s">
        <v>36</v>
      </c>
      <c r="C785" s="34"/>
      <c r="D785" s="34">
        <v>80</v>
      </c>
      <c r="E785" s="34"/>
      <c r="F785" s="34"/>
      <c r="G785" s="35">
        <f>IF('Базовые цены с учетом расхода'!P44&gt;0,'Базовые цены с учетом расхода'!P44,IF('Базовые цены с учетом расхода'!P44&lt;0,'Базовые цены с учетом расхода'!P44,""))</f>
        <v>360.06</v>
      </c>
      <c r="H785" s="34"/>
      <c r="I785" s="34"/>
      <c r="J785" s="34"/>
      <c r="K785" s="34">
        <v>68</v>
      </c>
      <c r="L785" s="35">
        <f>IF('Текущие цены с учетом расхода'!P44&gt;0,'Текущие цены с учетом расхода'!P44,IF('Текущие цены с учетом расхода'!P44&lt;0,'Текущие цены с учетом расхода'!P44,""))</f>
        <v>3550.2</v>
      </c>
      <c r="M785" s="34"/>
      <c r="N785" s="34"/>
      <c r="P785" s="19" t="s">
        <v>37</v>
      </c>
    </row>
    <row r="786" spans="1:16" ht="25.5" hidden="1">
      <c r="A786" s="27"/>
      <c r="B786" s="29" t="s">
        <v>38</v>
      </c>
      <c r="C786" s="34"/>
      <c r="D786" s="34">
        <v>80</v>
      </c>
      <c r="E786" s="34"/>
      <c r="F786" s="34"/>
      <c r="G786" s="35">
        <f>IF('Базовые цены с учетом расхода'!Q44&gt;0,'Базовые цены с учетом расхода'!Q44,IF('Базовые цены с учетом расхода'!Q44&lt;0,'Базовые цены с учетом расхода'!Q44,""))</f>
        <v>10.09</v>
      </c>
      <c r="H786" s="34"/>
      <c r="I786" s="34"/>
      <c r="J786" s="34"/>
      <c r="K786" s="34">
        <v>68</v>
      </c>
      <c r="L786" s="35">
        <f>IF('Текущие цены с учетом расхода'!Q44&gt;0,'Текущие цены с учетом расхода'!Q44,IF('Текущие цены с учетом расхода'!Q44&lt;0,'Текущие цены с учетом расхода'!Q44,""))</f>
        <v>99.46</v>
      </c>
      <c r="M786" s="34"/>
      <c r="N786" s="34"/>
      <c r="P786" s="19" t="s">
        <v>39</v>
      </c>
    </row>
    <row r="787" spans="1:16" ht="12.75" hidden="1">
      <c r="A787" s="27"/>
      <c r="B787" s="29" t="s">
        <v>40</v>
      </c>
      <c r="C787" s="34"/>
      <c r="D787" s="34">
        <v>68</v>
      </c>
      <c r="E787" s="34"/>
      <c r="F787" s="34"/>
      <c r="G787" s="35">
        <f>IF('Базовые цены с учетом расхода'!O44&gt;0,'Базовые цены с учетом расхода'!O44,IF('Базовые цены с учетом расхода'!O44&lt;0,'Базовые цены с учетом расхода'!O44,""))</f>
        <v>314.63</v>
      </c>
      <c r="H787" s="34"/>
      <c r="I787" s="34"/>
      <c r="J787" s="34"/>
      <c r="K787" s="34">
        <v>54</v>
      </c>
      <c r="L787" s="35">
        <f>IF('Текущие цены с учетом расхода'!O44&gt;0,'Текущие цены с учетом расхода'!O44,IF('Текущие цены с учетом расхода'!O44&lt;0,'Текущие цены с учетом расхода'!O44,""))</f>
        <v>2898.26</v>
      </c>
      <c r="M787" s="34"/>
      <c r="N787" s="34"/>
      <c r="P787" s="19" t="s">
        <v>41</v>
      </c>
    </row>
    <row r="788" spans="1:16" ht="12.75" hidden="1">
      <c r="A788" s="27"/>
      <c r="B788" s="29" t="s">
        <v>42</v>
      </c>
      <c r="C788" s="34"/>
      <c r="D788" s="34">
        <v>68</v>
      </c>
      <c r="E788" s="34"/>
      <c r="F788" s="34"/>
      <c r="G788" s="35">
        <f>IF('Базовые цены с учетом расхода'!R44&gt;0,'Базовые цены с учетом расхода'!R44,IF('Базовые цены с учетом расхода'!R44&lt;0,'Базовые цены с учетом расхода'!R44,""))</f>
        <v>306.05</v>
      </c>
      <c r="H788" s="34"/>
      <c r="I788" s="34"/>
      <c r="J788" s="34"/>
      <c r="K788" s="34">
        <v>54</v>
      </c>
      <c r="L788" s="35">
        <f>IF('Текущие цены с учетом расхода'!R44&gt;0,'Текущие цены с учетом расхода'!R44,IF('Текущие цены с учетом расхода'!R44&lt;0,'Текущие цены с учетом расхода'!R44,""))</f>
        <v>2819.28</v>
      </c>
      <c r="M788" s="34"/>
      <c r="N788" s="34"/>
      <c r="P788" s="19" t="s">
        <v>43</v>
      </c>
    </row>
    <row r="789" spans="1:16" ht="12.75" hidden="1">
      <c r="A789" s="27"/>
      <c r="B789" s="29" t="s">
        <v>44</v>
      </c>
      <c r="C789" s="34"/>
      <c r="D789" s="34">
        <v>68</v>
      </c>
      <c r="E789" s="34"/>
      <c r="F789" s="34"/>
      <c r="G789" s="35">
        <f>IF('Базовые цены с учетом расхода'!S44&gt;0,'Базовые цены с учетом расхода'!S44,IF('Базовые цены с учетом расхода'!S44&lt;0,'Базовые цены с учетом расхода'!S44,""))</f>
        <v>8.57</v>
      </c>
      <c r="H789" s="34"/>
      <c r="I789" s="34"/>
      <c r="J789" s="34"/>
      <c r="K789" s="34">
        <v>54</v>
      </c>
      <c r="L789" s="35">
        <f>IF('Текущие цены с учетом расхода'!S44&gt;0,'Текущие цены с учетом расхода'!S44,IF('Текущие цены с учетом расхода'!S44&lt;0,'Текущие цены с учетом расхода'!S44,""))</f>
        <v>78.99</v>
      </c>
      <c r="M789" s="34"/>
      <c r="N789" s="34"/>
      <c r="P789" s="19" t="s">
        <v>45</v>
      </c>
    </row>
    <row r="790" spans="1:14" ht="12.75">
      <c r="A790" s="27"/>
      <c r="B790" s="27"/>
      <c r="C790" s="34"/>
      <c r="D790" s="34"/>
      <c r="E790" s="34"/>
      <c r="F790" s="34"/>
      <c r="G790" s="34"/>
      <c r="H790" s="34"/>
      <c r="I790" s="34"/>
      <c r="J790" s="78" t="s">
        <v>19</v>
      </c>
      <c r="K790" s="78"/>
      <c r="L790" s="78"/>
      <c r="M790" s="78"/>
      <c r="N790" s="78"/>
    </row>
    <row r="791" spans="1:14" ht="12.75">
      <c r="A791" s="27"/>
      <c r="B791" s="27"/>
      <c r="C791" s="34"/>
      <c r="D791" s="34"/>
      <c r="E791" s="34"/>
      <c r="F791" s="34"/>
      <c r="G791" s="34"/>
      <c r="H791" s="34"/>
      <c r="I791" s="34"/>
      <c r="J791" s="79" t="s">
        <v>190</v>
      </c>
      <c r="K791" s="79"/>
      <c r="L791" s="79"/>
      <c r="M791" s="79"/>
      <c r="N791" s="79"/>
    </row>
    <row r="792" spans="1:14" ht="12.75">
      <c r="A792" s="28" t="s">
        <v>191</v>
      </c>
      <c r="B792" s="63" t="s">
        <v>192</v>
      </c>
      <c r="C792" s="34">
        <v>0.7827</v>
      </c>
      <c r="D792" s="35">
        <f>'Базовые цены за единицу'!B45</f>
        <v>1732.41</v>
      </c>
      <c r="E792" s="35">
        <f>'Базовые цены за единицу'!C45</f>
        <v>348.5</v>
      </c>
      <c r="F792" s="35">
        <f>'Базовые цены за единицу'!D45</f>
        <v>54.64</v>
      </c>
      <c r="G792" s="35">
        <f>'Базовые цены с учетом расхода'!B45</f>
        <v>1355.96</v>
      </c>
      <c r="H792" s="35">
        <f>'Базовые цены с учетом расхода'!C45</f>
        <v>272.77</v>
      </c>
      <c r="I792" s="35">
        <f>'Базовые цены с учетом расхода'!D45</f>
        <v>42.77</v>
      </c>
      <c r="J792" s="34">
        <v>11.6</v>
      </c>
      <c r="K792" s="35">
        <v>6.37</v>
      </c>
      <c r="L792" s="46">
        <f>'Текущие цены с учетом расхода'!B45</f>
        <v>8295.27</v>
      </c>
      <c r="M792" s="46">
        <f>'Текущие цены с учетом расхода'!C45</f>
        <v>3164.1</v>
      </c>
      <c r="N792" s="35">
        <f>'Текущие цены с учетом расхода'!D45</f>
        <v>272.41</v>
      </c>
    </row>
    <row r="793" spans="1:14" ht="28.5" customHeight="1">
      <c r="A793" s="27"/>
      <c r="B793" s="64"/>
      <c r="C793" s="34"/>
      <c r="D793" s="34"/>
      <c r="E793" s="35">
        <f>'Базовые цены за единицу'!F45</f>
        <v>1329.27</v>
      </c>
      <c r="F793" s="35">
        <f>'Базовые цены за единицу'!E45</f>
        <v>17.76</v>
      </c>
      <c r="G793" s="34"/>
      <c r="H793" s="35">
        <f>'Базовые цены с учетом расхода'!F45</f>
        <v>1040.42</v>
      </c>
      <c r="I793" s="35">
        <f>'Базовые цены с учетом расхода'!E45</f>
        <v>13.9</v>
      </c>
      <c r="J793" s="35">
        <v>4.67</v>
      </c>
      <c r="K793" s="35">
        <v>11.6</v>
      </c>
      <c r="L793" s="34"/>
      <c r="M793" s="46">
        <f>'Текущие цены с учетом расхода'!F45</f>
        <v>4858.76</v>
      </c>
      <c r="N793" s="35">
        <f>'Текущие цены с учетом расхода'!E45</f>
        <v>161.28</v>
      </c>
    </row>
    <row r="794" spans="1:14" ht="12.75">
      <c r="A794" s="27"/>
      <c r="B794" s="65" t="s">
        <v>63</v>
      </c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</row>
    <row r="795" spans="1:14" ht="12.75" hidden="1">
      <c r="A795" s="27"/>
      <c r="B795" s="29" t="s">
        <v>24</v>
      </c>
      <c r="C795" s="34"/>
      <c r="D795" s="34"/>
      <c r="E795" s="34"/>
      <c r="F795" s="34"/>
      <c r="G795" s="34">
        <v>272.77</v>
      </c>
      <c r="H795" s="34"/>
      <c r="I795" s="34"/>
      <c r="J795" s="34"/>
      <c r="K795" s="34"/>
      <c r="L795" s="34">
        <v>3164.11</v>
      </c>
      <c r="M795" s="34"/>
      <c r="N795" s="34"/>
    </row>
    <row r="796" spans="1:14" ht="12.75" hidden="1">
      <c r="A796" s="27"/>
      <c r="B796" s="29" t="s">
        <v>25</v>
      </c>
      <c r="C796" s="34"/>
      <c r="D796" s="34"/>
      <c r="E796" s="34"/>
      <c r="F796" s="34"/>
      <c r="G796" s="34">
        <v>42.76</v>
      </c>
      <c r="H796" s="34"/>
      <c r="I796" s="34"/>
      <c r="J796" s="34"/>
      <c r="K796" s="34"/>
      <c r="L796" s="34">
        <v>272.41</v>
      </c>
      <c r="M796" s="34"/>
      <c r="N796" s="34"/>
    </row>
    <row r="797" spans="1:14" ht="12.75" hidden="1">
      <c r="A797" s="27"/>
      <c r="B797" s="29" t="s">
        <v>26</v>
      </c>
      <c r="C797" s="34"/>
      <c r="D797" s="34"/>
      <c r="E797" s="34"/>
      <c r="F797" s="34"/>
      <c r="G797" s="34">
        <v>13.9</v>
      </c>
      <c r="H797" s="34"/>
      <c r="I797" s="34"/>
      <c r="J797" s="34"/>
      <c r="K797" s="34"/>
      <c r="L797" s="34">
        <v>161.27</v>
      </c>
      <c r="M797" s="34"/>
      <c r="N797" s="34"/>
    </row>
    <row r="798" spans="1:14" ht="12.75" hidden="1">
      <c r="A798" s="27"/>
      <c r="B798" s="29" t="s">
        <v>27</v>
      </c>
      <c r="C798" s="34"/>
      <c r="D798" s="34"/>
      <c r="E798" s="34"/>
      <c r="F798" s="34"/>
      <c r="G798" s="34">
        <v>1040.42</v>
      </c>
      <c r="H798" s="34"/>
      <c r="I798" s="34"/>
      <c r="J798" s="34"/>
      <c r="K798" s="34"/>
      <c r="L798" s="34">
        <v>4858.76</v>
      </c>
      <c r="M798" s="34"/>
      <c r="N798" s="34"/>
    </row>
    <row r="799" spans="1:14" ht="25.5" hidden="1">
      <c r="A799" s="27"/>
      <c r="B799" s="29" t="s">
        <v>28</v>
      </c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</row>
    <row r="800" spans="1:15" ht="25.5" hidden="1">
      <c r="A800" s="27"/>
      <c r="B800" s="29" t="s">
        <v>29</v>
      </c>
      <c r="C800" s="34"/>
      <c r="D800" s="36"/>
      <c r="E800" s="34"/>
      <c r="F800" s="34"/>
      <c r="G800" s="34"/>
      <c r="H800" s="34"/>
      <c r="I800" s="34"/>
      <c r="J800" s="34"/>
      <c r="K800" s="36"/>
      <c r="L800" s="34"/>
      <c r="M800" s="34"/>
      <c r="N800" s="34"/>
      <c r="O800" s="14" t="s">
        <v>30</v>
      </c>
    </row>
    <row r="801" spans="1:14" ht="12.75" hidden="1">
      <c r="A801" s="27"/>
      <c r="B801" s="29" t="s">
        <v>31</v>
      </c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</row>
    <row r="802" spans="1:14" ht="25.5" hidden="1">
      <c r="A802" s="27"/>
      <c r="B802" s="29" t="s">
        <v>32</v>
      </c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</row>
    <row r="803" spans="1:14" ht="12.75" hidden="1">
      <c r="A803" s="27"/>
      <c r="B803" s="29" t="s">
        <v>33</v>
      </c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</row>
    <row r="804" spans="1:16" ht="12.75" hidden="1">
      <c r="A804" s="27"/>
      <c r="B804" s="29" t="s">
        <v>34</v>
      </c>
      <c r="C804" s="34"/>
      <c r="D804" s="34">
        <v>111</v>
      </c>
      <c r="E804" s="34"/>
      <c r="F804" s="34"/>
      <c r="G804" s="35">
        <f>IF('Базовые цены с учетом расхода'!N45&gt;0,'Базовые цены с учетом расхода'!N45,IF('Базовые цены с учетом расхода'!N45&lt;0,'Базовые цены с учетом расхода'!N45,""))</f>
        <v>318.2</v>
      </c>
      <c r="H804" s="34"/>
      <c r="I804" s="34"/>
      <c r="J804" s="34"/>
      <c r="K804" s="34">
        <v>94</v>
      </c>
      <c r="L804" s="35">
        <f>IF('Текущие цены с учетом расхода'!N45&gt;0,'Текущие цены с учетом расхода'!N45,IF('Текущие цены с учетом расхода'!N45&lt;0,'Текущие цены с учетом расхода'!N45,""))</f>
        <v>3125.86</v>
      </c>
      <c r="M804" s="34"/>
      <c r="N804" s="34"/>
      <c r="P804" s="19" t="s">
        <v>35</v>
      </c>
    </row>
    <row r="805" spans="1:16" ht="12.75" hidden="1">
      <c r="A805" s="27"/>
      <c r="B805" s="29" t="s">
        <v>36</v>
      </c>
      <c r="C805" s="34"/>
      <c r="D805" s="34">
        <v>111</v>
      </c>
      <c r="E805" s="34"/>
      <c r="F805" s="34"/>
      <c r="G805" s="35">
        <f>IF('Базовые цены с учетом расхода'!P45&gt;0,'Базовые цены с учетом расхода'!P45,IF('Базовые цены с учетом расхода'!P45&lt;0,'Базовые цены с учетом расхода'!P45,""))</f>
        <v>302.78</v>
      </c>
      <c r="H805" s="34"/>
      <c r="I805" s="34"/>
      <c r="J805" s="34"/>
      <c r="K805" s="34">
        <v>94</v>
      </c>
      <c r="L805" s="35">
        <f>IF('Текущие цены с учетом расхода'!P45&gt;0,'Текущие цены с учетом расхода'!P45,IF('Текущие цены с учетом расхода'!P45&lt;0,'Текущие цены с учетом расхода'!P45,""))</f>
        <v>2974.26</v>
      </c>
      <c r="M805" s="34"/>
      <c r="N805" s="34"/>
      <c r="P805" s="19" t="s">
        <v>37</v>
      </c>
    </row>
    <row r="806" spans="1:16" ht="25.5" hidden="1">
      <c r="A806" s="27"/>
      <c r="B806" s="29" t="s">
        <v>38</v>
      </c>
      <c r="C806" s="34"/>
      <c r="D806" s="34">
        <v>111</v>
      </c>
      <c r="E806" s="34"/>
      <c r="F806" s="34"/>
      <c r="G806" s="35">
        <f>IF('Базовые цены с учетом расхода'!Q45&gt;0,'Базовые цены с учетом расхода'!Q45,IF('Базовые цены с учетом расхода'!Q45&lt;0,'Базовые цены с учетом расхода'!Q45,""))</f>
        <v>15.43</v>
      </c>
      <c r="H806" s="34"/>
      <c r="I806" s="34"/>
      <c r="J806" s="34"/>
      <c r="K806" s="34">
        <v>94</v>
      </c>
      <c r="L806" s="35">
        <f>IF('Текущие цены с учетом расхода'!Q45&gt;0,'Текущие цены с учетом расхода'!Q45,IF('Текущие цены с учетом расхода'!Q45&lt;0,'Текущие цены с учетом расхода'!Q45,""))</f>
        <v>151.6</v>
      </c>
      <c r="M806" s="34"/>
      <c r="N806" s="34"/>
      <c r="P806" s="19" t="s">
        <v>39</v>
      </c>
    </row>
    <row r="807" spans="1:16" ht="12.75" hidden="1">
      <c r="A807" s="27"/>
      <c r="B807" s="29" t="s">
        <v>40</v>
      </c>
      <c r="C807" s="34"/>
      <c r="D807" s="34">
        <v>64</v>
      </c>
      <c r="E807" s="34"/>
      <c r="F807" s="34"/>
      <c r="G807" s="35">
        <f>IF('Базовые цены с учетом расхода'!O45&gt;0,'Базовые цены с учетом расхода'!O45,IF('Базовые цены с учетом расхода'!O45&lt;0,'Базовые цены с учетом расхода'!O45,""))</f>
        <v>183.47</v>
      </c>
      <c r="H807" s="34"/>
      <c r="I807" s="34"/>
      <c r="J807" s="34"/>
      <c r="K807" s="34">
        <v>51</v>
      </c>
      <c r="L807" s="35">
        <f>IF('Текущие цены с учетом расхода'!O45&gt;0,'Текущие цены с учетом расхода'!O45,IF('Текущие цены с учетом расхода'!O45&lt;0,'Текущие цены с учетом расхода'!O45,""))</f>
        <v>1695.94</v>
      </c>
      <c r="M807" s="34"/>
      <c r="N807" s="34"/>
      <c r="P807" s="19" t="s">
        <v>41</v>
      </c>
    </row>
    <row r="808" spans="1:16" ht="12.75" hidden="1">
      <c r="A808" s="27"/>
      <c r="B808" s="29" t="s">
        <v>42</v>
      </c>
      <c r="C808" s="34"/>
      <c r="D808" s="34">
        <v>64</v>
      </c>
      <c r="E808" s="34"/>
      <c r="F808" s="34"/>
      <c r="G808" s="35">
        <f>IF('Базовые цены с учетом расхода'!R45&gt;0,'Базовые цены с учетом расхода'!R45,IF('Базовые цены с учетом расхода'!R45&lt;0,'Базовые цены с учетом расхода'!R45,""))</f>
        <v>174.57</v>
      </c>
      <c r="H808" s="34"/>
      <c r="I808" s="34"/>
      <c r="J808" s="34"/>
      <c r="K808" s="34">
        <v>51</v>
      </c>
      <c r="L808" s="35">
        <f>IF('Текущие цены с учетом расхода'!R45&gt;0,'Текущие цены с учетом расхода'!R45,IF('Текущие цены с учетом расхода'!R45&lt;0,'Текущие цены с учетом расхода'!R45,""))</f>
        <v>1613.69</v>
      </c>
      <c r="M808" s="34"/>
      <c r="N808" s="34"/>
      <c r="P808" s="19" t="s">
        <v>43</v>
      </c>
    </row>
    <row r="809" spans="1:16" ht="12.75" hidden="1">
      <c r="A809" s="27"/>
      <c r="B809" s="29" t="s">
        <v>44</v>
      </c>
      <c r="C809" s="34"/>
      <c r="D809" s="34">
        <v>64</v>
      </c>
      <c r="E809" s="34"/>
      <c r="F809" s="34"/>
      <c r="G809" s="35">
        <f>IF('Базовые цены с учетом расхода'!S45&gt;0,'Базовые цены с учетом расхода'!S45,IF('Базовые цены с учетом расхода'!S45&lt;0,'Базовые цены с учетом расхода'!S45,""))</f>
        <v>8.9</v>
      </c>
      <c r="H809" s="34"/>
      <c r="I809" s="34"/>
      <c r="J809" s="34"/>
      <c r="K809" s="34">
        <v>51</v>
      </c>
      <c r="L809" s="35">
        <f>IF('Текущие цены с учетом расхода'!S45&gt;0,'Текущие цены с учетом расхода'!S45,IF('Текущие цены с учетом расхода'!S45&lt;0,'Текущие цены с учетом расхода'!S45,""))</f>
        <v>82.25</v>
      </c>
      <c r="M809" s="34"/>
      <c r="N809" s="34"/>
      <c r="P809" s="19" t="s">
        <v>45</v>
      </c>
    </row>
    <row r="810" spans="1:14" ht="12.75">
      <c r="A810" s="27"/>
      <c r="B810" s="27"/>
      <c r="C810" s="34"/>
      <c r="D810" s="34"/>
      <c r="E810" s="34"/>
      <c r="F810" s="34"/>
      <c r="G810" s="34"/>
      <c r="H810" s="34"/>
      <c r="I810" s="34"/>
      <c r="J810" s="78" t="s">
        <v>19</v>
      </c>
      <c r="K810" s="78"/>
      <c r="L810" s="78"/>
      <c r="M810" s="78"/>
      <c r="N810" s="78"/>
    </row>
    <row r="811" spans="1:14" ht="12.75">
      <c r="A811" s="27"/>
      <c r="B811" s="27"/>
      <c r="C811" s="34"/>
      <c r="D811" s="34"/>
      <c r="E811" s="34"/>
      <c r="F811" s="34"/>
      <c r="G811" s="34"/>
      <c r="H811" s="34"/>
      <c r="I811" s="34"/>
      <c r="J811" s="79" t="s">
        <v>193</v>
      </c>
      <c r="K811" s="79"/>
      <c r="L811" s="79"/>
      <c r="M811" s="79"/>
      <c r="N811" s="79"/>
    </row>
    <row r="812" spans="1:14" ht="12.75">
      <c r="A812" s="28" t="s">
        <v>194</v>
      </c>
      <c r="B812" s="63" t="s">
        <v>195</v>
      </c>
      <c r="C812" s="34">
        <v>0.7827</v>
      </c>
      <c r="D812" s="35">
        <f>'Базовые цены за единицу'!B46</f>
        <v>12664.57</v>
      </c>
      <c r="E812" s="35">
        <f>'Базовые цены за единицу'!C46</f>
        <v>1162.58</v>
      </c>
      <c r="F812" s="35">
        <f>'Базовые цены за единицу'!D46</f>
        <v>188.31</v>
      </c>
      <c r="G812" s="35">
        <f>'Базовые цены с учетом расхода'!B46</f>
        <v>9912.56</v>
      </c>
      <c r="H812" s="35">
        <f>'Базовые цены с учетом расхода'!C46</f>
        <v>909.95</v>
      </c>
      <c r="I812" s="35">
        <f>'Базовые цены с учетом расхода'!D46</f>
        <v>147.39</v>
      </c>
      <c r="J812" s="34">
        <v>11.6</v>
      </c>
      <c r="K812" s="35">
        <v>6.14</v>
      </c>
      <c r="L812" s="46">
        <f>'Текущие цены с учетом расхода'!B46</f>
        <v>41745.29</v>
      </c>
      <c r="M812" s="46">
        <f>'Текущие цены с учетом расхода'!C46</f>
        <v>10555.45</v>
      </c>
      <c r="N812" s="35">
        <f>'Текущие цены с учетом расхода'!D46</f>
        <v>904.99</v>
      </c>
    </row>
    <row r="813" spans="1:14" ht="53.25" customHeight="1">
      <c r="A813" s="27"/>
      <c r="B813" s="64"/>
      <c r="C813" s="34"/>
      <c r="D813" s="34"/>
      <c r="E813" s="35">
        <f>'Базовые цены за единицу'!F46</f>
        <v>11313.68</v>
      </c>
      <c r="F813" s="35">
        <f>'Базовые цены за единицу'!E46</f>
        <v>55.49</v>
      </c>
      <c r="G813" s="34"/>
      <c r="H813" s="35">
        <f>'Базовые цены с учетом расхода'!F46</f>
        <v>8855.22</v>
      </c>
      <c r="I813" s="35">
        <f>'Базовые цены с учетом расхода'!E46</f>
        <v>43.43</v>
      </c>
      <c r="J813" s="35">
        <v>3.42</v>
      </c>
      <c r="K813" s="35">
        <v>11.6</v>
      </c>
      <c r="L813" s="34"/>
      <c r="M813" s="46">
        <f>'Текущие цены с учетом расхода'!F46</f>
        <v>30284.85</v>
      </c>
      <c r="N813" s="35">
        <f>'Текущие цены с учетом расхода'!E46</f>
        <v>503.79</v>
      </c>
    </row>
    <row r="814" spans="1:14" ht="12.75">
      <c r="A814" s="27"/>
      <c r="B814" s="65" t="s">
        <v>63</v>
      </c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65"/>
    </row>
    <row r="815" spans="1:14" ht="12.75" hidden="1">
      <c r="A815" s="27"/>
      <c r="B815" s="29" t="s">
        <v>24</v>
      </c>
      <c r="C815" s="34"/>
      <c r="D815" s="34"/>
      <c r="E815" s="34"/>
      <c r="F815" s="34"/>
      <c r="G815" s="34">
        <v>909.95</v>
      </c>
      <c r="H815" s="34"/>
      <c r="I815" s="34"/>
      <c r="J815" s="34"/>
      <c r="K815" s="34"/>
      <c r="L815" s="34">
        <v>10555.44</v>
      </c>
      <c r="M815" s="34"/>
      <c r="N815" s="34"/>
    </row>
    <row r="816" spans="1:14" ht="12.75" hidden="1">
      <c r="A816" s="27"/>
      <c r="B816" s="29" t="s">
        <v>25</v>
      </c>
      <c r="C816" s="34"/>
      <c r="D816" s="34"/>
      <c r="E816" s="34"/>
      <c r="F816" s="34"/>
      <c r="G816" s="34">
        <v>147.39</v>
      </c>
      <c r="H816" s="34"/>
      <c r="I816" s="34"/>
      <c r="J816" s="34"/>
      <c r="K816" s="34"/>
      <c r="L816" s="34">
        <v>904.99</v>
      </c>
      <c r="M816" s="34"/>
      <c r="N816" s="34"/>
    </row>
    <row r="817" spans="1:14" ht="12.75" hidden="1">
      <c r="A817" s="27"/>
      <c r="B817" s="29" t="s">
        <v>26</v>
      </c>
      <c r="C817" s="34"/>
      <c r="D817" s="34"/>
      <c r="E817" s="34"/>
      <c r="F817" s="34"/>
      <c r="G817" s="34">
        <v>43.43</v>
      </c>
      <c r="H817" s="34"/>
      <c r="I817" s="34"/>
      <c r="J817" s="34"/>
      <c r="K817" s="34"/>
      <c r="L817" s="34">
        <v>503.79</v>
      </c>
      <c r="M817" s="34"/>
      <c r="N817" s="34"/>
    </row>
    <row r="818" spans="1:14" ht="12.75" hidden="1">
      <c r="A818" s="27"/>
      <c r="B818" s="29" t="s">
        <v>27</v>
      </c>
      <c r="C818" s="34"/>
      <c r="D818" s="34"/>
      <c r="E818" s="34"/>
      <c r="F818" s="34"/>
      <c r="G818" s="34">
        <v>8855.22</v>
      </c>
      <c r="H818" s="34"/>
      <c r="I818" s="34"/>
      <c r="J818" s="34"/>
      <c r="K818" s="34"/>
      <c r="L818" s="34">
        <v>30284.84</v>
      </c>
      <c r="M818" s="34"/>
      <c r="N818" s="34"/>
    </row>
    <row r="819" spans="1:14" ht="25.5" hidden="1">
      <c r="A819" s="27"/>
      <c r="B819" s="29" t="s">
        <v>28</v>
      </c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</row>
    <row r="820" spans="1:15" ht="25.5" hidden="1">
      <c r="A820" s="27"/>
      <c r="B820" s="29" t="s">
        <v>29</v>
      </c>
      <c r="C820" s="34"/>
      <c r="D820" s="36"/>
      <c r="E820" s="34"/>
      <c r="F820" s="34"/>
      <c r="G820" s="34"/>
      <c r="H820" s="34"/>
      <c r="I820" s="34"/>
      <c r="J820" s="34"/>
      <c r="K820" s="36"/>
      <c r="L820" s="34"/>
      <c r="M820" s="34"/>
      <c r="N820" s="34"/>
      <c r="O820" s="14" t="s">
        <v>30</v>
      </c>
    </row>
    <row r="821" spans="1:14" ht="12.75" hidden="1">
      <c r="A821" s="27"/>
      <c r="B821" s="29" t="s">
        <v>31</v>
      </c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</row>
    <row r="822" spans="1:14" ht="25.5" hidden="1">
      <c r="A822" s="27"/>
      <c r="B822" s="29" t="s">
        <v>32</v>
      </c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</row>
    <row r="823" spans="1:14" ht="12.75" hidden="1">
      <c r="A823" s="27"/>
      <c r="B823" s="29" t="s">
        <v>33</v>
      </c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</row>
    <row r="824" spans="1:16" ht="12.75" hidden="1">
      <c r="A824" s="27"/>
      <c r="B824" s="29" t="s">
        <v>34</v>
      </c>
      <c r="C824" s="34"/>
      <c r="D824" s="34">
        <v>111</v>
      </c>
      <c r="E824" s="34"/>
      <c r="F824" s="34"/>
      <c r="G824" s="35">
        <f>IF('Базовые цены с учетом расхода'!N46&gt;0,'Базовые цены с учетом расхода'!N46,IF('Базовые цены с учетом расхода'!N46&lt;0,'Базовые цены с учетом расхода'!N46,""))</f>
        <v>1058.25</v>
      </c>
      <c r="H824" s="34"/>
      <c r="I824" s="34"/>
      <c r="J824" s="34"/>
      <c r="K824" s="34">
        <v>94</v>
      </c>
      <c r="L824" s="35">
        <f>IF('Текущие цены с учетом расхода'!N46&gt;0,'Текущие цены с учетом расхода'!N46,IF('Текущие цены с учетом расхода'!N46&lt;0,'Текущие цены с учетом расхода'!N46,""))</f>
        <v>10395.69</v>
      </c>
      <c r="M824" s="34"/>
      <c r="N824" s="34"/>
      <c r="P824" s="19" t="s">
        <v>35</v>
      </c>
    </row>
    <row r="825" spans="1:16" ht="12.75" hidden="1">
      <c r="A825" s="27"/>
      <c r="B825" s="29" t="s">
        <v>36</v>
      </c>
      <c r="C825" s="34"/>
      <c r="D825" s="34">
        <v>111</v>
      </c>
      <c r="E825" s="34"/>
      <c r="F825" s="34"/>
      <c r="G825" s="35">
        <f>IF('Базовые цены с учетом расхода'!P46&gt;0,'Базовые цены с учетом расхода'!P46,IF('Базовые цены с учетом расхода'!P46&lt;0,'Базовые цены с учетом расхода'!P46,""))</f>
        <v>1010.05</v>
      </c>
      <c r="H825" s="34"/>
      <c r="I825" s="34"/>
      <c r="J825" s="34"/>
      <c r="K825" s="34">
        <v>94</v>
      </c>
      <c r="L825" s="35">
        <f>IF('Текущие цены с учетом расхода'!P46&gt;0,'Текущие цены с учетом расхода'!P46,IF('Текущие цены с учетом расхода'!P46&lt;0,'Текущие цены с учетом расхода'!P46,""))</f>
        <v>9922.12</v>
      </c>
      <c r="M825" s="34"/>
      <c r="N825" s="34"/>
      <c r="P825" s="19" t="s">
        <v>37</v>
      </c>
    </row>
    <row r="826" spans="1:16" ht="25.5" hidden="1">
      <c r="A826" s="27"/>
      <c r="B826" s="29" t="s">
        <v>38</v>
      </c>
      <c r="C826" s="34"/>
      <c r="D826" s="34">
        <v>111</v>
      </c>
      <c r="E826" s="34"/>
      <c r="F826" s="34"/>
      <c r="G826" s="35">
        <f>IF('Базовые цены с учетом расхода'!Q46&gt;0,'Базовые цены с учетом расхода'!Q46,IF('Базовые цены с учетом расхода'!Q46&lt;0,'Базовые цены с учетом расхода'!Q46,""))</f>
        <v>48.21</v>
      </c>
      <c r="H826" s="34"/>
      <c r="I826" s="34"/>
      <c r="J826" s="34"/>
      <c r="K826" s="34">
        <v>94</v>
      </c>
      <c r="L826" s="35">
        <f>IF('Текущие цены с учетом расхода'!Q46&gt;0,'Текущие цены с учетом расхода'!Q46,IF('Текущие цены с учетом расхода'!Q46&lt;0,'Текущие цены с учетом расхода'!Q46,""))</f>
        <v>473.57</v>
      </c>
      <c r="M826" s="34"/>
      <c r="N826" s="34"/>
      <c r="P826" s="19" t="s">
        <v>39</v>
      </c>
    </row>
    <row r="827" spans="1:16" ht="12.75" hidden="1">
      <c r="A827" s="27"/>
      <c r="B827" s="29" t="s">
        <v>40</v>
      </c>
      <c r="C827" s="34"/>
      <c r="D827" s="34">
        <v>64</v>
      </c>
      <c r="E827" s="34"/>
      <c r="F827" s="34"/>
      <c r="G827" s="35">
        <f>IF('Базовые цены с учетом расхода'!O46&gt;0,'Базовые цены с учетом расхода'!O46,IF('Базовые цены с учетом расхода'!O46&lt;0,'Базовые цены с учетом расхода'!O46,""))</f>
        <v>610.16</v>
      </c>
      <c r="H827" s="34"/>
      <c r="I827" s="34"/>
      <c r="J827" s="34"/>
      <c r="K827" s="34">
        <v>51</v>
      </c>
      <c r="L827" s="35">
        <f>IF('Текущие цены с учетом расхода'!O46&gt;0,'Текущие цены с учетом расхода'!O46,IF('Текущие цены с учетом расхода'!O46&lt;0,'Текущие цены с учетом расхода'!O46,""))</f>
        <v>5640.21</v>
      </c>
      <c r="M827" s="34"/>
      <c r="N827" s="34"/>
      <c r="P827" s="19" t="s">
        <v>41</v>
      </c>
    </row>
    <row r="828" spans="1:16" ht="12.75" hidden="1">
      <c r="A828" s="27"/>
      <c r="B828" s="29" t="s">
        <v>42</v>
      </c>
      <c r="C828" s="34"/>
      <c r="D828" s="34">
        <v>64</v>
      </c>
      <c r="E828" s="34"/>
      <c r="F828" s="34"/>
      <c r="G828" s="35">
        <f>IF('Базовые цены с учетом расхода'!R46&gt;0,'Базовые цены с учетом расхода'!R46,IF('Базовые цены с учетом расхода'!R46&lt;0,'Базовые цены с учетом расхода'!R46,""))</f>
        <v>582.37</v>
      </c>
      <c r="H828" s="34"/>
      <c r="I828" s="34"/>
      <c r="J828" s="34"/>
      <c r="K828" s="34">
        <v>51</v>
      </c>
      <c r="L828" s="35">
        <f>IF('Текущие цены с учетом расхода'!R46&gt;0,'Текущие цены с учетом расхода'!R46,IF('Текущие цены с учетом расхода'!R46&lt;0,'Текущие цены с учетом расхода'!R46,""))</f>
        <v>5383.28</v>
      </c>
      <c r="M828" s="34"/>
      <c r="N828" s="34"/>
      <c r="P828" s="19" t="s">
        <v>43</v>
      </c>
    </row>
    <row r="829" spans="1:16" ht="12.75" hidden="1">
      <c r="A829" s="27"/>
      <c r="B829" s="29" t="s">
        <v>44</v>
      </c>
      <c r="C829" s="34"/>
      <c r="D829" s="34">
        <v>64</v>
      </c>
      <c r="E829" s="34"/>
      <c r="F829" s="34"/>
      <c r="G829" s="35">
        <f>IF('Базовые цены с учетом расхода'!S46&gt;0,'Базовые цены с учетом расхода'!S46,IF('Базовые цены с учетом расхода'!S46&lt;0,'Базовые цены с учетом расхода'!S46,""))</f>
        <v>27.8</v>
      </c>
      <c r="H829" s="34"/>
      <c r="I829" s="34"/>
      <c r="J829" s="34"/>
      <c r="K829" s="34">
        <v>51</v>
      </c>
      <c r="L829" s="35">
        <f>IF('Текущие цены с учетом расхода'!S46&gt;0,'Текущие цены с учетом расхода'!S46,IF('Текущие цены с учетом расхода'!S46&lt;0,'Текущие цены с учетом расхода'!S46,""))</f>
        <v>256.93</v>
      </c>
      <c r="M829" s="34"/>
      <c r="N829" s="34"/>
      <c r="P829" s="19" t="s">
        <v>45</v>
      </c>
    </row>
    <row r="830" spans="1:26" ht="12.75">
      <c r="A830" s="27"/>
      <c r="B830" s="31" t="s">
        <v>196</v>
      </c>
      <c r="C830" s="34"/>
      <c r="D830" s="34"/>
      <c r="E830" s="34"/>
      <c r="F830" s="37"/>
      <c r="G830" s="57">
        <f>'Базовые концовки'!F265</f>
        <v>11753.37</v>
      </c>
      <c r="H830" s="57">
        <f>'Базовые концовки'!G265</f>
        <v>1632.8</v>
      </c>
      <c r="I830" s="44">
        <f>'Базовые концовки'!H265</f>
        <v>224.93</v>
      </c>
      <c r="J830" s="34"/>
      <c r="K830" s="34"/>
      <c r="L830" s="57">
        <f>'Текущие концовки'!F265</f>
        <v>55488.47</v>
      </c>
      <c r="M830" s="57">
        <f>'Текущие концовки'!G265</f>
        <v>18940.43</v>
      </c>
      <c r="N830" s="38">
        <f>'Текущие концовки'!H265</f>
        <v>1404.43</v>
      </c>
      <c r="T830" s="80">
        <f>'Текущие концовки'!G265</f>
        <v>18940.43</v>
      </c>
      <c r="U830" s="80">
        <f>'Текущие концовки'!H265</f>
        <v>1404.43</v>
      </c>
      <c r="V830" s="80">
        <f>'Текущие концовки'!I265</f>
        <v>811.34</v>
      </c>
      <c r="X830" s="81" t="e">
        <f>'Текущие концовки'!K265</f>
        <v>#NAME?</v>
      </c>
      <c r="Y830" s="80">
        <f>'Текущие концовки'!L265</f>
        <v>35143.61</v>
      </c>
      <c r="Z830" s="80">
        <f>'Текущие концовки'!M265</f>
        <v>0</v>
      </c>
    </row>
    <row r="831" spans="1:26" ht="12.75">
      <c r="A831" s="27"/>
      <c r="B831" s="27"/>
      <c r="C831" s="34"/>
      <c r="D831" s="34"/>
      <c r="E831" s="34"/>
      <c r="F831" s="34"/>
      <c r="G831" s="57"/>
      <c r="H831" s="57"/>
      <c r="I831" s="44">
        <f>'Базовые концовки'!I265</f>
        <v>69.94</v>
      </c>
      <c r="J831" s="34"/>
      <c r="K831" s="34"/>
      <c r="L831" s="57"/>
      <c r="M831" s="57"/>
      <c r="N831" s="38">
        <f>'Текущие концовки'!I265</f>
        <v>811.34</v>
      </c>
      <c r="T831" s="80"/>
      <c r="U831" s="80"/>
      <c r="V831" s="80"/>
      <c r="X831" s="81"/>
      <c r="Y831" s="80"/>
      <c r="Z831" s="80"/>
    </row>
    <row r="832" spans="1:26" ht="12.75" hidden="1">
      <c r="A832" s="27"/>
      <c r="B832" s="31" t="s">
        <v>97</v>
      </c>
      <c r="C832" s="34"/>
      <c r="D832" s="34"/>
      <c r="E832" s="37"/>
      <c r="F832" s="34"/>
      <c r="G832" s="44">
        <f>'Базовые концовки'!F266</f>
        <v>0</v>
      </c>
      <c r="H832" s="44">
        <f>'Базовые концовки'!G266</f>
        <v>0</v>
      </c>
      <c r="I832" s="44">
        <f>'Базовые концовки'!H266</f>
        <v>0</v>
      </c>
      <c r="J832" s="34"/>
      <c r="K832" s="34"/>
      <c r="L832" s="44">
        <f>'Текущие концовки'!F266</f>
        <v>0</v>
      </c>
      <c r="M832" s="44">
        <f>'Текущие концовки'!G266</f>
        <v>0</v>
      </c>
      <c r="N832" s="38">
        <f>'Текущие концовки'!H266</f>
        <v>0</v>
      </c>
      <c r="T832" s="21">
        <f>'Текущие концовки'!G266</f>
        <v>0</v>
      </c>
      <c r="U832" s="21">
        <f>'Текущие концовки'!H266</f>
        <v>0</v>
      </c>
      <c r="V832" s="21">
        <f>'Текущие концовки'!I266</f>
        <v>0</v>
      </c>
      <c r="X832" s="17">
        <f>'Текущие концовки'!K266</f>
        <v>0</v>
      </c>
      <c r="Y832" s="21">
        <f>'Текущие концовки'!L266</f>
        <v>0</v>
      </c>
      <c r="Z832" s="21">
        <f>'Текущие концовки'!M266</f>
        <v>0</v>
      </c>
    </row>
    <row r="833" spans="1:26" ht="12.75" hidden="1">
      <c r="A833" s="27"/>
      <c r="B833" s="31" t="s">
        <v>98</v>
      </c>
      <c r="C833" s="34"/>
      <c r="D833" s="34"/>
      <c r="E833" s="37"/>
      <c r="F833" s="34"/>
      <c r="G833" s="44" t="e">
        <f>'Базовые концовки'!F267</f>
        <v>#NAME?</v>
      </c>
      <c r="H833" s="44"/>
      <c r="I833" s="44"/>
      <c r="J833" s="34"/>
      <c r="K833" s="34"/>
      <c r="L833" s="44" t="e">
        <f>'Текущие концовки'!F267</f>
        <v>#NAME?</v>
      </c>
      <c r="M833" s="44"/>
      <c r="N833" s="38"/>
      <c r="T833" s="21"/>
      <c r="U833" s="21"/>
      <c r="V833" s="21"/>
      <c r="X833" s="17"/>
      <c r="Y833" s="21"/>
      <c r="Z833" s="21"/>
    </row>
    <row r="834" spans="1:26" ht="12.75" hidden="1">
      <c r="A834" s="27"/>
      <c r="B834" s="31" t="s">
        <v>99</v>
      </c>
      <c r="C834" s="34"/>
      <c r="D834" s="34"/>
      <c r="E834" s="37"/>
      <c r="F834" s="34"/>
      <c r="G834" s="44" t="e">
        <f>'Базовые концовки'!F268</f>
        <v>#NAME?</v>
      </c>
      <c r="H834" s="44"/>
      <c r="I834" s="44"/>
      <c r="J834" s="34"/>
      <c r="K834" s="34"/>
      <c r="L834" s="44" t="e">
        <f>'Текущие концовки'!F268</f>
        <v>#NAME?</v>
      </c>
      <c r="M834" s="44"/>
      <c r="N834" s="38"/>
      <c r="T834" s="21"/>
      <c r="U834" s="21"/>
      <c r="V834" s="21"/>
      <c r="X834" s="17"/>
      <c r="Y834" s="21"/>
      <c r="Z834" s="21"/>
    </row>
    <row r="835" spans="1:26" ht="12.75" hidden="1">
      <c r="A835" s="27"/>
      <c r="B835" s="31" t="s">
        <v>100</v>
      </c>
      <c r="C835" s="34"/>
      <c r="D835" s="34"/>
      <c r="E835" s="37"/>
      <c r="F835" s="34"/>
      <c r="G835" s="44" t="e">
        <f>'Базовые концовки'!F269</f>
        <v>#NAME?</v>
      </c>
      <c r="H835" s="44"/>
      <c r="I835" s="44"/>
      <c r="J835" s="34"/>
      <c r="K835" s="34"/>
      <c r="L835" s="44" t="e">
        <f>'Текущие концовки'!F269</f>
        <v>#NAME?</v>
      </c>
      <c r="M835" s="44"/>
      <c r="N835" s="38"/>
      <c r="T835" s="21"/>
      <c r="U835" s="21"/>
      <c r="V835" s="21"/>
      <c r="X835" s="17"/>
      <c r="Y835" s="21"/>
      <c r="Z835" s="21"/>
    </row>
    <row r="836" spans="1:26" ht="12.75" hidden="1">
      <c r="A836" s="27"/>
      <c r="B836" s="31" t="s">
        <v>101</v>
      </c>
      <c r="C836" s="34"/>
      <c r="D836" s="34"/>
      <c r="E836" s="37"/>
      <c r="F836" s="34"/>
      <c r="G836" s="44" t="e">
        <f>'Базовые концовки'!F270</f>
        <v>#NAME?</v>
      </c>
      <c r="H836" s="44"/>
      <c r="I836" s="44"/>
      <c r="J836" s="34"/>
      <c r="K836" s="34"/>
      <c r="L836" s="44" t="e">
        <f>'Текущие концовки'!F270</f>
        <v>#NAME?</v>
      </c>
      <c r="M836" s="44"/>
      <c r="N836" s="38"/>
      <c r="T836" s="21"/>
      <c r="U836" s="21"/>
      <c r="V836" s="21"/>
      <c r="X836" s="17"/>
      <c r="Y836" s="21"/>
      <c r="Z836" s="21"/>
    </row>
    <row r="837" spans="1:26" ht="12.75" hidden="1">
      <c r="A837" s="27"/>
      <c r="B837" s="31" t="s">
        <v>102</v>
      </c>
      <c r="C837" s="34"/>
      <c r="D837" s="34"/>
      <c r="E837" s="37"/>
      <c r="F837" s="34"/>
      <c r="G837" s="44" t="e">
        <f>'Базовые концовки'!F271</f>
        <v>#NAME?</v>
      </c>
      <c r="H837" s="44"/>
      <c r="I837" s="44"/>
      <c r="J837" s="34"/>
      <c r="K837" s="34"/>
      <c r="L837" s="44" t="e">
        <f>'Текущие концовки'!F271</f>
        <v>#NAME?</v>
      </c>
      <c r="M837" s="44"/>
      <c r="N837" s="38"/>
      <c r="T837" s="21"/>
      <c r="U837" s="21"/>
      <c r="V837" s="21"/>
      <c r="X837" s="17"/>
      <c r="Y837" s="21"/>
      <c r="Z837" s="21"/>
    </row>
    <row r="838" spans="1:26" ht="25.5" hidden="1">
      <c r="A838" s="27"/>
      <c r="B838" s="31" t="s">
        <v>103</v>
      </c>
      <c r="C838" s="34"/>
      <c r="D838" s="34"/>
      <c r="E838" s="37"/>
      <c r="F838" s="34"/>
      <c r="G838" s="44" t="e">
        <f>'Базовые концовки'!F272</f>
        <v>#NAME?</v>
      </c>
      <c r="H838" s="44"/>
      <c r="I838" s="44"/>
      <c r="J838" s="34"/>
      <c r="K838" s="34"/>
      <c r="L838" s="44" t="e">
        <f>'Текущие концовки'!F272</f>
        <v>#NAME?</v>
      </c>
      <c r="M838" s="44"/>
      <c r="N838" s="38"/>
      <c r="T838" s="21"/>
      <c r="U838" s="21"/>
      <c r="V838" s="21"/>
      <c r="X838" s="17"/>
      <c r="Y838" s="21"/>
      <c r="Z838" s="21"/>
    </row>
    <row r="839" spans="1:26" ht="12.75" hidden="1">
      <c r="A839" s="27"/>
      <c r="B839" s="31" t="s">
        <v>104</v>
      </c>
      <c r="C839" s="34"/>
      <c r="D839" s="34"/>
      <c r="E839" s="37"/>
      <c r="F839" s="34"/>
      <c r="G839" s="44" t="e">
        <f>'Базовые концовки'!F273</f>
        <v>#NAME?</v>
      </c>
      <c r="H839" s="44"/>
      <c r="I839" s="44"/>
      <c r="J839" s="34"/>
      <c r="K839" s="34"/>
      <c r="L839" s="44" t="e">
        <f>'Текущие концовки'!F273</f>
        <v>#NAME?</v>
      </c>
      <c r="M839" s="44"/>
      <c r="N839" s="38"/>
      <c r="T839" s="21"/>
      <c r="U839" s="21"/>
      <c r="V839" s="21"/>
      <c r="X839" s="17"/>
      <c r="Y839" s="21"/>
      <c r="Z839" s="21"/>
    </row>
    <row r="840" spans="1:26" ht="12.75" hidden="1">
      <c r="A840" s="27"/>
      <c r="B840" s="31" t="s">
        <v>105</v>
      </c>
      <c r="C840" s="34"/>
      <c r="D840" s="34"/>
      <c r="E840" s="37"/>
      <c r="F840" s="34"/>
      <c r="G840" s="44" t="e">
        <f>'Базовые концовки'!F274</f>
        <v>#NAME?</v>
      </c>
      <c r="H840" s="44"/>
      <c r="I840" s="44"/>
      <c r="J840" s="34"/>
      <c r="K840" s="34"/>
      <c r="L840" s="44" t="e">
        <f>'Текущие концовки'!F274</f>
        <v>#NAME?</v>
      </c>
      <c r="M840" s="44"/>
      <c r="N840" s="38"/>
      <c r="T840" s="21"/>
      <c r="U840" s="21"/>
      <c r="V840" s="21"/>
      <c r="X840" s="17"/>
      <c r="Y840" s="21"/>
      <c r="Z840" s="21"/>
    </row>
    <row r="841" spans="1:26" ht="12.75" hidden="1">
      <c r="A841" s="27"/>
      <c r="B841" s="31" t="s">
        <v>106</v>
      </c>
      <c r="C841" s="34"/>
      <c r="D841" s="34"/>
      <c r="E841" s="37"/>
      <c r="F841" s="34"/>
      <c r="G841" s="44" t="e">
        <f>'Базовые концовки'!F275</f>
        <v>#NAME?</v>
      </c>
      <c r="H841" s="44"/>
      <c r="I841" s="44"/>
      <c r="J841" s="34"/>
      <c r="K841" s="34"/>
      <c r="L841" s="44" t="e">
        <f>'Текущие концовки'!F275</f>
        <v>#NAME?</v>
      </c>
      <c r="M841" s="44"/>
      <c r="N841" s="38"/>
      <c r="T841" s="21"/>
      <c r="U841" s="21"/>
      <c r="V841" s="21"/>
      <c r="X841" s="17"/>
      <c r="Y841" s="21"/>
      <c r="Z841" s="21"/>
    </row>
    <row r="842" spans="1:26" ht="12.75" hidden="1">
      <c r="A842" s="27"/>
      <c r="B842" s="31" t="s">
        <v>107</v>
      </c>
      <c r="C842" s="34"/>
      <c r="D842" s="34"/>
      <c r="E842" s="37"/>
      <c r="F842" s="34"/>
      <c r="G842" s="44">
        <f>'Базовые концовки'!F276</f>
        <v>0</v>
      </c>
      <c r="H842" s="44">
        <f>'Базовые концовки'!G276</f>
        <v>0</v>
      </c>
      <c r="I842" s="44">
        <f>'Базовые концовки'!H276</f>
        <v>0</v>
      </c>
      <c r="J842" s="34"/>
      <c r="K842" s="34"/>
      <c r="L842" s="44">
        <f>'Текущие концовки'!F276</f>
        <v>0</v>
      </c>
      <c r="M842" s="44">
        <f>'Текущие концовки'!G276</f>
        <v>0</v>
      </c>
      <c r="N842" s="38">
        <f>'Текущие концовки'!H276</f>
        <v>0</v>
      </c>
      <c r="T842" s="21">
        <f>'Текущие концовки'!G276</f>
        <v>0</v>
      </c>
      <c r="U842" s="21">
        <f>'Текущие концовки'!H276</f>
        <v>0</v>
      </c>
      <c r="V842" s="21">
        <f>'Текущие концовки'!I276</f>
        <v>0</v>
      </c>
      <c r="X842" s="17">
        <f>'Текущие концовки'!K276</f>
        <v>0</v>
      </c>
      <c r="Y842" s="21">
        <f>'Текущие концовки'!L276</f>
        <v>0</v>
      </c>
      <c r="Z842" s="21">
        <f>'Текущие концовки'!M276</f>
        <v>0</v>
      </c>
    </row>
    <row r="843" spans="1:26" ht="12.75" hidden="1">
      <c r="A843" s="27"/>
      <c r="B843" s="31" t="s">
        <v>108</v>
      </c>
      <c r="C843" s="34"/>
      <c r="D843" s="34"/>
      <c r="E843" s="37"/>
      <c r="F843" s="34"/>
      <c r="G843" s="44"/>
      <c r="H843" s="44"/>
      <c r="I843" s="44"/>
      <c r="J843" s="34"/>
      <c r="K843" s="34"/>
      <c r="L843" s="44"/>
      <c r="M843" s="44"/>
      <c r="N843" s="38"/>
      <c r="T843" s="21"/>
      <c r="U843" s="21"/>
      <c r="V843" s="21"/>
      <c r="X843" s="17"/>
      <c r="Y843" s="21"/>
      <c r="Z843" s="21"/>
    </row>
    <row r="844" spans="1:26" ht="12.75" hidden="1">
      <c r="A844" s="27"/>
      <c r="B844" s="31" t="s">
        <v>109</v>
      </c>
      <c r="C844" s="34"/>
      <c r="D844" s="34"/>
      <c r="E844" s="37"/>
      <c r="F844" s="34"/>
      <c r="G844" s="44">
        <f>'Базовые концовки'!G278</f>
        <v>0</v>
      </c>
      <c r="H844" s="44">
        <f>'Базовые концовки'!G278</f>
        <v>0</v>
      </c>
      <c r="I844" s="44"/>
      <c r="J844" s="34"/>
      <c r="K844" s="34"/>
      <c r="L844" s="44">
        <f>'Текущие концовки'!G278</f>
        <v>0</v>
      </c>
      <c r="M844" s="44">
        <f>'Текущие концовки'!G278</f>
        <v>0</v>
      </c>
      <c r="N844" s="38"/>
      <c r="T844" s="21">
        <f>'Текущие концовки'!G278</f>
        <v>0</v>
      </c>
      <c r="U844" s="21"/>
      <c r="V844" s="21"/>
      <c r="X844" s="17"/>
      <c r="Y844" s="21"/>
      <c r="Z844" s="21"/>
    </row>
    <row r="845" spans="1:26" ht="12.75" hidden="1">
      <c r="A845" s="27"/>
      <c r="B845" s="31" t="s">
        <v>110</v>
      </c>
      <c r="C845" s="34"/>
      <c r="D845" s="34"/>
      <c r="E845" s="37"/>
      <c r="F845" s="34"/>
      <c r="G845" s="44">
        <f>'Базовые концовки'!F279</f>
        <v>0</v>
      </c>
      <c r="H845" s="44"/>
      <c r="I845" s="44"/>
      <c r="J845" s="34"/>
      <c r="K845" s="34"/>
      <c r="L845" s="44">
        <f>'Текущие концовки'!F279</f>
        <v>0</v>
      </c>
      <c r="M845" s="44"/>
      <c r="N845" s="38"/>
      <c r="T845" s="21"/>
      <c r="U845" s="21"/>
      <c r="V845" s="21"/>
      <c r="X845" s="17"/>
      <c r="Y845" s="21"/>
      <c r="Z845" s="21"/>
    </row>
    <row r="846" spans="1:26" ht="25.5" hidden="1">
      <c r="A846" s="27"/>
      <c r="B846" s="31" t="s">
        <v>111</v>
      </c>
      <c r="C846" s="34"/>
      <c r="D846" s="34"/>
      <c r="E846" s="37"/>
      <c r="F846" s="34"/>
      <c r="G846" s="44" t="e">
        <f>'Базовые концовки'!F280</f>
        <v>#NAME?</v>
      </c>
      <c r="H846" s="44"/>
      <c r="I846" s="44"/>
      <c r="J846" s="34"/>
      <c r="K846" s="34"/>
      <c r="L846" s="44" t="e">
        <f>'Текущие концовки'!F280</f>
        <v>#NAME?</v>
      </c>
      <c r="M846" s="44"/>
      <c r="N846" s="38"/>
      <c r="T846" s="21"/>
      <c r="U846" s="21"/>
      <c r="V846" s="21"/>
      <c r="X846" s="17"/>
      <c r="Y846" s="21"/>
      <c r="Z846" s="21"/>
    </row>
    <row r="847" spans="1:26" ht="25.5" hidden="1">
      <c r="A847" s="27"/>
      <c r="B847" s="31" t="s">
        <v>112</v>
      </c>
      <c r="C847" s="34"/>
      <c r="D847" s="34"/>
      <c r="E847" s="37"/>
      <c r="F847" s="34"/>
      <c r="G847" s="44">
        <f>'Базовые концовки'!F281</f>
        <v>0</v>
      </c>
      <c r="H847" s="44"/>
      <c r="I847" s="44"/>
      <c r="J847" s="34"/>
      <c r="K847" s="34"/>
      <c r="L847" s="44">
        <f>'Текущие концовки'!F281</f>
        <v>0</v>
      </c>
      <c r="M847" s="44"/>
      <c r="N847" s="38"/>
      <c r="T847" s="21"/>
      <c r="U847" s="21"/>
      <c r="V847" s="21"/>
      <c r="X847" s="17"/>
      <c r="Y847" s="21"/>
      <c r="Z847" s="21"/>
    </row>
    <row r="848" spans="1:26" ht="12.75" hidden="1">
      <c r="A848" s="27"/>
      <c r="B848" s="31" t="s">
        <v>113</v>
      </c>
      <c r="C848" s="34"/>
      <c r="D848" s="34"/>
      <c r="E848" s="37"/>
      <c r="F848" s="34"/>
      <c r="G848" s="44">
        <f>'Базовые концовки'!F282</f>
        <v>0</v>
      </c>
      <c r="H848" s="44"/>
      <c r="I848" s="44"/>
      <c r="J848" s="34"/>
      <c r="K848" s="34"/>
      <c r="L848" s="44">
        <f>'Текущие концовки'!F282</f>
        <v>0</v>
      </c>
      <c r="M848" s="44"/>
      <c r="N848" s="38"/>
      <c r="T848" s="21"/>
      <c r="U848" s="21"/>
      <c r="V848" s="21"/>
      <c r="X848" s="17"/>
      <c r="Y848" s="21"/>
      <c r="Z848" s="21"/>
    </row>
    <row r="849" spans="1:26" ht="12.75" hidden="1">
      <c r="A849" s="27"/>
      <c r="B849" s="31" t="s">
        <v>114</v>
      </c>
      <c r="C849" s="34"/>
      <c r="D849" s="34"/>
      <c r="E849" s="37"/>
      <c r="F849" s="34"/>
      <c r="G849" s="44">
        <f>'Базовые концовки'!F283</f>
        <v>0</v>
      </c>
      <c r="H849" s="44"/>
      <c r="I849" s="44"/>
      <c r="J849" s="34"/>
      <c r="K849" s="34"/>
      <c r="L849" s="44">
        <f>'Текущие концовки'!F283</f>
        <v>0</v>
      </c>
      <c r="M849" s="44"/>
      <c r="N849" s="38"/>
      <c r="T849" s="21"/>
      <c r="U849" s="21"/>
      <c r="V849" s="21"/>
      <c r="X849" s="17"/>
      <c r="Y849" s="21"/>
      <c r="Z849" s="21"/>
    </row>
    <row r="850" spans="1:26" ht="12.75" hidden="1">
      <c r="A850" s="27"/>
      <c r="B850" s="31" t="s">
        <v>105</v>
      </c>
      <c r="C850" s="34"/>
      <c r="D850" s="34"/>
      <c r="E850" s="37"/>
      <c r="F850" s="34"/>
      <c r="G850" s="44" t="e">
        <f>'Базовые концовки'!F284</f>
        <v>#NAME?</v>
      </c>
      <c r="H850" s="44"/>
      <c r="I850" s="44"/>
      <c r="J850" s="34"/>
      <c r="K850" s="34"/>
      <c r="L850" s="44" t="e">
        <f>'Текущие концовки'!F284</f>
        <v>#NAME?</v>
      </c>
      <c r="M850" s="44"/>
      <c r="N850" s="38"/>
      <c r="T850" s="21"/>
      <c r="U850" s="21"/>
      <c r="V850" s="21"/>
      <c r="X850" s="17"/>
      <c r="Y850" s="21"/>
      <c r="Z850" s="21"/>
    </row>
    <row r="851" spans="1:26" ht="12.75" hidden="1">
      <c r="A851" s="27"/>
      <c r="B851" s="31" t="s">
        <v>115</v>
      </c>
      <c r="C851" s="34"/>
      <c r="D851" s="34"/>
      <c r="E851" s="37"/>
      <c r="F851" s="34"/>
      <c r="G851" s="44">
        <f>'Базовые концовки'!F285</f>
        <v>0</v>
      </c>
      <c r="H851" s="44"/>
      <c r="I851" s="44"/>
      <c r="J851" s="34"/>
      <c r="K851" s="34"/>
      <c r="L851" s="44">
        <f>'Текущие концовки'!F285</f>
        <v>0</v>
      </c>
      <c r="M851" s="44"/>
      <c r="N851" s="38"/>
      <c r="T851" s="21"/>
      <c r="U851" s="21"/>
      <c r="V851" s="21"/>
      <c r="X851" s="17"/>
      <c r="Y851" s="21"/>
      <c r="Z851" s="21"/>
    </row>
    <row r="852" spans="1:26" ht="13.5" customHeight="1">
      <c r="A852" s="27"/>
      <c r="B852" s="51" t="s">
        <v>116</v>
      </c>
      <c r="C852" s="52"/>
      <c r="D852" s="52"/>
      <c r="E852" s="52"/>
      <c r="F852" s="53"/>
      <c r="G852" s="57">
        <f>'Базовые концовки'!F286</f>
        <v>11753.37</v>
      </c>
      <c r="H852" s="57">
        <f>'Базовые концовки'!G286</f>
        <v>1632.8</v>
      </c>
      <c r="I852" s="44">
        <f>'Базовые концовки'!H286</f>
        <v>224.93</v>
      </c>
      <c r="J852" s="34"/>
      <c r="K852" s="34"/>
      <c r="L852" s="57">
        <f>'Текущие концовки'!F286</f>
        <v>55488.47</v>
      </c>
      <c r="M852" s="57">
        <f>'Текущие концовки'!G286</f>
        <v>18940.43</v>
      </c>
      <c r="N852" s="38">
        <f>'Текущие концовки'!H286</f>
        <v>1404.43</v>
      </c>
      <c r="T852" s="80">
        <f>'Текущие концовки'!G286</f>
        <v>18940.43</v>
      </c>
      <c r="U852" s="80">
        <f>'Текущие концовки'!H286</f>
        <v>1404.43</v>
      </c>
      <c r="V852" s="80">
        <f>'Текущие концовки'!I286</f>
        <v>811.34</v>
      </c>
      <c r="X852" s="81" t="e">
        <f>'Текущие концовки'!K286</f>
        <v>#NAME?</v>
      </c>
      <c r="Y852" s="80">
        <f>'Текущие концовки'!L286</f>
        <v>35143.61</v>
      </c>
      <c r="Z852" s="80">
        <f>'Текущие концовки'!M286</f>
        <v>0</v>
      </c>
    </row>
    <row r="853" spans="1:26" ht="12.75">
      <c r="A853" s="27"/>
      <c r="B853" s="27"/>
      <c r="C853" s="34"/>
      <c r="D853" s="34"/>
      <c r="E853" s="34"/>
      <c r="F853" s="34"/>
      <c r="G853" s="57"/>
      <c r="H853" s="57"/>
      <c r="I853" s="44">
        <f>'Базовые концовки'!I286</f>
        <v>69.94</v>
      </c>
      <c r="J853" s="34"/>
      <c r="K853" s="34"/>
      <c r="L853" s="57"/>
      <c r="M853" s="57"/>
      <c r="N853" s="38">
        <f>'Текущие концовки'!I286</f>
        <v>811.34</v>
      </c>
      <c r="T853" s="80"/>
      <c r="U853" s="80"/>
      <c r="V853" s="80"/>
      <c r="X853" s="81"/>
      <c r="Y853" s="80"/>
      <c r="Z853" s="80"/>
    </row>
    <row r="854" spans="1:26" ht="12.75" hidden="1">
      <c r="A854" s="27"/>
      <c r="B854" s="31" t="s">
        <v>108</v>
      </c>
      <c r="C854" s="34"/>
      <c r="D854" s="34"/>
      <c r="E854" s="37"/>
      <c r="F854" s="34"/>
      <c r="G854" s="44"/>
      <c r="H854" s="38"/>
      <c r="I854" s="38"/>
      <c r="J854" s="34"/>
      <c r="K854" s="34"/>
      <c r="L854" s="44"/>
      <c r="M854" s="44"/>
      <c r="N854" s="38"/>
      <c r="T854" s="21"/>
      <c r="U854" s="21"/>
      <c r="V854" s="21"/>
      <c r="X854" s="17"/>
      <c r="Y854" s="21"/>
      <c r="Z854" s="21"/>
    </row>
    <row r="855" spans="1:26" ht="12.75" hidden="1">
      <c r="A855" s="27"/>
      <c r="B855" s="31" t="s">
        <v>117</v>
      </c>
      <c r="C855" s="34"/>
      <c r="D855" s="34"/>
      <c r="E855" s="37"/>
      <c r="F855" s="34"/>
      <c r="G855" s="44" t="e">
        <f>'Базовые концовки'!F288</f>
        <v>#NAME?</v>
      </c>
      <c r="H855" s="38"/>
      <c r="I855" s="38"/>
      <c r="J855" s="34"/>
      <c r="K855" s="34"/>
      <c r="L855" s="44" t="e">
        <f>'Текущие концовки'!F288</f>
        <v>#NAME?</v>
      </c>
      <c r="M855" s="44"/>
      <c r="N855" s="38"/>
      <c r="T855" s="21"/>
      <c r="U855" s="21"/>
      <c r="V855" s="21"/>
      <c r="X855" s="17"/>
      <c r="Y855" s="21"/>
      <c r="Z855" s="21"/>
    </row>
    <row r="856" spans="1:26" ht="25.5" hidden="1">
      <c r="A856" s="27"/>
      <c r="B856" s="31" t="s">
        <v>112</v>
      </c>
      <c r="C856" s="34"/>
      <c r="D856" s="34"/>
      <c r="E856" s="37"/>
      <c r="F856" s="34"/>
      <c r="G856" s="44">
        <f>'Базовые концовки'!F289</f>
        <v>0</v>
      </c>
      <c r="H856" s="38"/>
      <c r="I856" s="38"/>
      <c r="J856" s="34"/>
      <c r="K856" s="34"/>
      <c r="L856" s="44">
        <f>'Текущие концовки'!F289</f>
        <v>0</v>
      </c>
      <c r="M856" s="44"/>
      <c r="N856" s="38"/>
      <c r="T856" s="21"/>
      <c r="U856" s="21"/>
      <c r="V856" s="21"/>
      <c r="X856" s="17"/>
      <c r="Y856" s="21"/>
      <c r="Z856" s="21"/>
    </row>
    <row r="857" spans="1:26" ht="14.25" customHeight="1">
      <c r="A857" s="27"/>
      <c r="B857" s="51" t="s">
        <v>197</v>
      </c>
      <c r="C857" s="52"/>
      <c r="D857" s="52"/>
      <c r="E857" s="52"/>
      <c r="F857" s="53"/>
      <c r="G857" s="44">
        <f>'Базовые концовки'!F290</f>
        <v>1746.6</v>
      </c>
      <c r="H857" s="38"/>
      <c r="I857" s="38"/>
      <c r="J857" s="34"/>
      <c r="K857" s="34"/>
      <c r="L857" s="44">
        <f>'Текущие концовки'!F290</f>
        <v>17171.21</v>
      </c>
      <c r="M857" s="44"/>
      <c r="N857" s="38"/>
      <c r="T857" s="21"/>
      <c r="U857" s="21"/>
      <c r="V857" s="21"/>
      <c r="X857" s="17"/>
      <c r="Y857" s="21"/>
      <c r="Z857" s="21"/>
    </row>
    <row r="858" spans="1:26" ht="15.75" customHeight="1">
      <c r="A858" s="27"/>
      <c r="B858" s="51" t="s">
        <v>198</v>
      </c>
      <c r="C858" s="52"/>
      <c r="D858" s="52"/>
      <c r="E858" s="52"/>
      <c r="F858" s="53"/>
      <c r="G858" s="44">
        <f>'Базовые концовки'!F291</f>
        <v>1108.26</v>
      </c>
      <c r="H858" s="38"/>
      <c r="I858" s="38"/>
      <c r="J858" s="34"/>
      <c r="K858" s="34"/>
      <c r="L858" s="44">
        <f>'Текущие концовки'!F291</f>
        <v>10234.41</v>
      </c>
      <c r="M858" s="44"/>
      <c r="N858" s="38"/>
      <c r="T858" s="21"/>
      <c r="U858" s="21"/>
      <c r="V858" s="21"/>
      <c r="X858" s="17"/>
      <c r="Y858" s="21"/>
      <c r="Z858" s="21"/>
    </row>
    <row r="859" spans="1:26" ht="14.25" customHeight="1">
      <c r="A859" s="27"/>
      <c r="B859" s="51" t="s">
        <v>120</v>
      </c>
      <c r="C859" s="52"/>
      <c r="D859" s="52"/>
      <c r="E859" s="52"/>
      <c r="F859" s="53"/>
      <c r="G859" s="44">
        <f>'Базовые концовки'!F292</f>
        <v>14608.23</v>
      </c>
      <c r="H859" s="38"/>
      <c r="I859" s="38"/>
      <c r="J859" s="34"/>
      <c r="K859" s="34"/>
      <c r="L859" s="44">
        <f>'Текущие концовки'!F292</f>
        <v>82894.09</v>
      </c>
      <c r="M859" s="44"/>
      <c r="N859" s="38"/>
      <c r="T859" s="21"/>
      <c r="U859" s="21"/>
      <c r="V859" s="21"/>
      <c r="X859" s="17"/>
      <c r="Y859" s="21"/>
      <c r="Z859" s="21"/>
    </row>
    <row r="860" spans="1:26" ht="25.5" hidden="1">
      <c r="A860" s="27"/>
      <c r="B860" s="31" t="s">
        <v>121</v>
      </c>
      <c r="C860" s="34"/>
      <c r="D860" s="34"/>
      <c r="E860" s="37"/>
      <c r="F860" s="34"/>
      <c r="G860" s="44">
        <f>'Базовые концовки'!F293</f>
        <v>0</v>
      </c>
      <c r="H860" s="38">
        <f>'Базовые концовки'!G293</f>
        <v>0</v>
      </c>
      <c r="I860" s="38">
        <f>'Базовые концовки'!H293</f>
        <v>0</v>
      </c>
      <c r="J860" s="34"/>
      <c r="K860" s="34"/>
      <c r="L860" s="44">
        <f>'Текущие концовки'!F293</f>
        <v>0</v>
      </c>
      <c r="M860" s="44">
        <f>'Текущие концовки'!G293</f>
        <v>0</v>
      </c>
      <c r="N860" s="38">
        <f>'Текущие концовки'!H293</f>
        <v>0</v>
      </c>
      <c r="T860" s="21">
        <f>'Текущие концовки'!G293</f>
        <v>0</v>
      </c>
      <c r="U860" s="21">
        <f>'Текущие концовки'!H293</f>
        <v>0</v>
      </c>
      <c r="V860" s="21">
        <f>'Текущие концовки'!I293</f>
        <v>0</v>
      </c>
      <c r="X860" s="17">
        <f>'Текущие концовки'!K293</f>
        <v>0</v>
      </c>
      <c r="Y860" s="21">
        <f>'Текущие концовки'!L293</f>
        <v>0</v>
      </c>
      <c r="Z860" s="21">
        <f>'Текущие концовки'!M293</f>
        <v>0</v>
      </c>
    </row>
    <row r="861" spans="1:26" ht="25.5" hidden="1">
      <c r="A861" s="27"/>
      <c r="B861" s="31" t="s">
        <v>112</v>
      </c>
      <c r="C861" s="34"/>
      <c r="D861" s="34"/>
      <c r="E861" s="37"/>
      <c r="F861" s="34"/>
      <c r="G861" s="44">
        <f>'Базовые концовки'!F294</f>
        <v>0</v>
      </c>
      <c r="H861" s="38"/>
      <c r="I861" s="38"/>
      <c r="J861" s="34"/>
      <c r="K861" s="34"/>
      <c r="L861" s="44">
        <f>'Текущие концовки'!F294</f>
        <v>0</v>
      </c>
      <c r="M861" s="44"/>
      <c r="N861" s="38"/>
      <c r="T861" s="21"/>
      <c r="U861" s="21"/>
      <c r="V861" s="21"/>
      <c r="X861" s="17"/>
      <c r="Y861" s="21"/>
      <c r="Z861" s="21"/>
    </row>
    <row r="862" spans="1:26" ht="12.75" hidden="1">
      <c r="A862" s="27"/>
      <c r="B862" s="31" t="s">
        <v>113</v>
      </c>
      <c r="C862" s="34"/>
      <c r="D862" s="34"/>
      <c r="E862" s="37"/>
      <c r="F862" s="34"/>
      <c r="G862" s="44">
        <f>'Базовые концовки'!F295</f>
        <v>0</v>
      </c>
      <c r="H862" s="38"/>
      <c r="I862" s="38"/>
      <c r="J862" s="34"/>
      <c r="K862" s="34"/>
      <c r="L862" s="44">
        <f>'Текущие концовки'!F295</f>
        <v>0</v>
      </c>
      <c r="M862" s="44"/>
      <c r="N862" s="38"/>
      <c r="T862" s="21"/>
      <c r="U862" s="21"/>
      <c r="V862" s="21"/>
      <c r="X862" s="17"/>
      <c r="Y862" s="21"/>
      <c r="Z862" s="21"/>
    </row>
    <row r="863" spans="1:26" ht="12.75" hidden="1">
      <c r="A863" s="27"/>
      <c r="B863" s="31" t="s">
        <v>114</v>
      </c>
      <c r="C863" s="34"/>
      <c r="D863" s="34"/>
      <c r="E863" s="37"/>
      <c r="F863" s="34"/>
      <c r="G863" s="44">
        <f>'Базовые концовки'!F296</f>
        <v>0</v>
      </c>
      <c r="H863" s="38"/>
      <c r="I863" s="38"/>
      <c r="J863" s="34"/>
      <c r="K863" s="34"/>
      <c r="L863" s="44">
        <f>'Текущие концовки'!F296</f>
        <v>0</v>
      </c>
      <c r="M863" s="44"/>
      <c r="N863" s="38"/>
      <c r="T863" s="21"/>
      <c r="U863" s="21"/>
      <c r="V863" s="21"/>
      <c r="X863" s="17"/>
      <c r="Y863" s="21"/>
      <c r="Z863" s="21"/>
    </row>
    <row r="864" spans="1:26" ht="25.5" hidden="1">
      <c r="A864" s="27"/>
      <c r="B864" s="31" t="s">
        <v>122</v>
      </c>
      <c r="C864" s="34"/>
      <c r="D864" s="34"/>
      <c r="E864" s="37"/>
      <c r="F864" s="34"/>
      <c r="G864" s="44">
        <f>'Базовые концовки'!F297</f>
        <v>0</v>
      </c>
      <c r="H864" s="38"/>
      <c r="I864" s="38"/>
      <c r="J864" s="34"/>
      <c r="K864" s="34"/>
      <c r="L864" s="44">
        <f>'Текущие концовки'!F297</f>
        <v>0</v>
      </c>
      <c r="M864" s="44"/>
      <c r="N864" s="38"/>
      <c r="T864" s="21"/>
      <c r="U864" s="21"/>
      <c r="V864" s="21"/>
      <c r="X864" s="17"/>
      <c r="Y864" s="21"/>
      <c r="Z864" s="21"/>
    </row>
    <row r="865" spans="1:26" ht="12.75" hidden="1">
      <c r="A865" s="27"/>
      <c r="B865" s="31" t="s">
        <v>123</v>
      </c>
      <c r="C865" s="34"/>
      <c r="D865" s="34"/>
      <c r="E865" s="37"/>
      <c r="F865" s="34"/>
      <c r="G865" s="44">
        <f>'Базовые концовки'!F298</f>
        <v>0</v>
      </c>
      <c r="H865" s="38">
        <f>'Базовые концовки'!G298</f>
        <v>0</v>
      </c>
      <c r="I865" s="38">
        <f>'Базовые концовки'!H298</f>
        <v>0</v>
      </c>
      <c r="J865" s="34"/>
      <c r="K865" s="34"/>
      <c r="L865" s="44">
        <f>'Текущие концовки'!F298</f>
        <v>0</v>
      </c>
      <c r="M865" s="44">
        <f>'Текущие концовки'!G298</f>
        <v>0</v>
      </c>
      <c r="N865" s="38">
        <f>'Текущие концовки'!H298</f>
        <v>0</v>
      </c>
      <c r="T865" s="21">
        <f>'Текущие концовки'!G298</f>
        <v>0</v>
      </c>
      <c r="U865" s="21">
        <f>'Текущие концовки'!H298</f>
        <v>0</v>
      </c>
      <c r="V865" s="21">
        <f>'Текущие концовки'!I298</f>
        <v>0</v>
      </c>
      <c r="X865" s="17">
        <f>'Текущие концовки'!K298</f>
        <v>0</v>
      </c>
      <c r="Y865" s="21">
        <f>'Текущие концовки'!L298</f>
        <v>0</v>
      </c>
      <c r="Z865" s="21">
        <f>'Текущие концовки'!M298</f>
        <v>0</v>
      </c>
    </row>
    <row r="866" spans="1:26" ht="12.75" hidden="1">
      <c r="A866" s="27"/>
      <c r="B866" s="31" t="s">
        <v>108</v>
      </c>
      <c r="C866" s="34"/>
      <c r="D866" s="34"/>
      <c r="E866" s="37"/>
      <c r="F866" s="34"/>
      <c r="G866" s="44"/>
      <c r="H866" s="38"/>
      <c r="I866" s="38"/>
      <c r="J866" s="34"/>
      <c r="K866" s="34"/>
      <c r="L866" s="44"/>
      <c r="M866" s="44"/>
      <c r="N866" s="38"/>
      <c r="T866" s="21"/>
      <c r="U866" s="21"/>
      <c r="V866" s="21"/>
      <c r="X866" s="17"/>
      <c r="Y866" s="21"/>
      <c r="Z866" s="21"/>
    </row>
    <row r="867" spans="1:26" ht="12.75" hidden="1">
      <c r="A867" s="27"/>
      <c r="B867" s="31" t="s">
        <v>124</v>
      </c>
      <c r="C867" s="34"/>
      <c r="D867" s="34"/>
      <c r="E867" s="37"/>
      <c r="F867" s="34"/>
      <c r="G867" s="44">
        <f>'Базовые концовки'!F300</f>
        <v>0</v>
      </c>
      <c r="H867" s="38"/>
      <c r="I867" s="38"/>
      <c r="J867" s="34"/>
      <c r="K867" s="34"/>
      <c r="L867" s="44">
        <f>'Текущие концовки'!F300</f>
        <v>0</v>
      </c>
      <c r="M867" s="44"/>
      <c r="N867" s="38"/>
      <c r="T867" s="21"/>
      <c r="U867" s="21"/>
      <c r="V867" s="21"/>
      <c r="X867" s="17"/>
      <c r="Y867" s="21"/>
      <c r="Z867" s="21"/>
    </row>
    <row r="868" spans="1:26" ht="25.5" hidden="1">
      <c r="A868" s="27"/>
      <c r="B868" s="31" t="s">
        <v>112</v>
      </c>
      <c r="C868" s="34"/>
      <c r="D868" s="34"/>
      <c r="E868" s="37"/>
      <c r="F868" s="34"/>
      <c r="G868" s="44">
        <f>'Базовые концовки'!F301</f>
        <v>0</v>
      </c>
      <c r="H868" s="38"/>
      <c r="I868" s="38"/>
      <c r="J868" s="34"/>
      <c r="K868" s="34"/>
      <c r="L868" s="44">
        <f>'Текущие концовки'!F301</f>
        <v>0</v>
      </c>
      <c r="M868" s="44"/>
      <c r="N868" s="38"/>
      <c r="T868" s="21"/>
      <c r="U868" s="21"/>
      <c r="V868" s="21"/>
      <c r="X868" s="17"/>
      <c r="Y868" s="21"/>
      <c r="Z868" s="21"/>
    </row>
    <row r="869" spans="1:26" ht="12.75" hidden="1">
      <c r="A869" s="27"/>
      <c r="B869" s="31" t="s">
        <v>113</v>
      </c>
      <c r="C869" s="34"/>
      <c r="D869" s="34"/>
      <c r="E869" s="37"/>
      <c r="F869" s="34"/>
      <c r="G869" s="44">
        <f>'Базовые концовки'!F302</f>
        <v>0</v>
      </c>
      <c r="H869" s="38"/>
      <c r="I869" s="38"/>
      <c r="J869" s="34"/>
      <c r="K869" s="34"/>
      <c r="L869" s="44">
        <f>'Текущие концовки'!F302</f>
        <v>0</v>
      </c>
      <c r="M869" s="44"/>
      <c r="N869" s="38"/>
      <c r="T869" s="21"/>
      <c r="U869" s="21"/>
      <c r="V869" s="21"/>
      <c r="X869" s="17"/>
      <c r="Y869" s="21"/>
      <c r="Z869" s="21"/>
    </row>
    <row r="870" spans="1:26" ht="12.75" hidden="1">
      <c r="A870" s="27"/>
      <c r="B870" s="31" t="s">
        <v>114</v>
      </c>
      <c r="C870" s="34"/>
      <c r="D870" s="34"/>
      <c r="E870" s="37"/>
      <c r="F870" s="34"/>
      <c r="G870" s="44">
        <f>'Базовые концовки'!F303</f>
        <v>0</v>
      </c>
      <c r="H870" s="38"/>
      <c r="I870" s="38"/>
      <c r="J870" s="34"/>
      <c r="K870" s="34"/>
      <c r="L870" s="44">
        <f>'Текущие концовки'!F303</f>
        <v>0</v>
      </c>
      <c r="M870" s="44"/>
      <c r="N870" s="38"/>
      <c r="T870" s="21"/>
      <c r="U870" s="21"/>
      <c r="V870" s="21"/>
      <c r="X870" s="17"/>
      <c r="Y870" s="21"/>
      <c r="Z870" s="21"/>
    </row>
    <row r="871" spans="1:26" ht="12.75" hidden="1">
      <c r="A871" s="27"/>
      <c r="B871" s="31" t="s">
        <v>105</v>
      </c>
      <c r="C871" s="34"/>
      <c r="D871" s="34"/>
      <c r="E871" s="37"/>
      <c r="F871" s="34"/>
      <c r="G871" s="44" t="e">
        <f>'Базовые концовки'!F304</f>
        <v>#NAME?</v>
      </c>
      <c r="H871" s="38"/>
      <c r="I871" s="38"/>
      <c r="J871" s="34"/>
      <c r="K871" s="34"/>
      <c r="L871" s="44" t="e">
        <f>'Текущие концовки'!F304</f>
        <v>#NAME?</v>
      </c>
      <c r="M871" s="44"/>
      <c r="N871" s="38"/>
      <c r="T871" s="21"/>
      <c r="U871" s="21"/>
      <c r="V871" s="21"/>
      <c r="X871" s="17"/>
      <c r="Y871" s="21"/>
      <c r="Z871" s="21"/>
    </row>
    <row r="872" spans="1:26" ht="25.5" hidden="1">
      <c r="A872" s="27"/>
      <c r="B872" s="31" t="s">
        <v>125</v>
      </c>
      <c r="C872" s="34"/>
      <c r="D872" s="34"/>
      <c r="E872" s="37"/>
      <c r="F872" s="34"/>
      <c r="G872" s="44">
        <f>'Базовые концовки'!F305</f>
        <v>0</v>
      </c>
      <c r="H872" s="38"/>
      <c r="I872" s="38"/>
      <c r="J872" s="34"/>
      <c r="K872" s="34"/>
      <c r="L872" s="44">
        <f>'Текущие концовки'!F305</f>
        <v>0</v>
      </c>
      <c r="M872" s="44"/>
      <c r="N872" s="38"/>
      <c r="T872" s="21"/>
      <c r="U872" s="21"/>
      <c r="V872" s="21"/>
      <c r="X872" s="17"/>
      <c r="Y872" s="21"/>
      <c r="Z872" s="21"/>
    </row>
    <row r="873" spans="1:26" ht="12.75" hidden="1">
      <c r="A873" s="27"/>
      <c r="B873" s="31" t="s">
        <v>126</v>
      </c>
      <c r="C873" s="34"/>
      <c r="D873" s="34"/>
      <c r="E873" s="37"/>
      <c r="F873" s="34"/>
      <c r="G873" s="44">
        <f>'Базовые концовки'!F306</f>
        <v>0</v>
      </c>
      <c r="H873" s="38">
        <f>'Базовые концовки'!G306</f>
        <v>0</v>
      </c>
      <c r="I873" s="38">
        <f>'Базовые концовки'!H306</f>
        <v>0</v>
      </c>
      <c r="J873" s="34"/>
      <c r="K873" s="34"/>
      <c r="L873" s="44">
        <f>'Текущие концовки'!F306</f>
        <v>0</v>
      </c>
      <c r="M873" s="44">
        <f>'Текущие концовки'!G306</f>
        <v>0</v>
      </c>
      <c r="N873" s="38">
        <f>'Текущие концовки'!H306</f>
        <v>0</v>
      </c>
      <c r="T873" s="21">
        <f>'Текущие концовки'!G306</f>
        <v>0</v>
      </c>
      <c r="U873" s="21">
        <f>'Текущие концовки'!H306</f>
        <v>0</v>
      </c>
      <c r="V873" s="21">
        <f>'Текущие концовки'!I306</f>
        <v>0</v>
      </c>
      <c r="X873" s="17">
        <f>'Текущие концовки'!K306</f>
        <v>0</v>
      </c>
      <c r="Y873" s="21">
        <f>'Текущие концовки'!L306</f>
        <v>0</v>
      </c>
      <c r="Z873" s="21">
        <f>'Текущие концовки'!M306</f>
        <v>0</v>
      </c>
    </row>
    <row r="874" spans="1:26" ht="25.5" hidden="1">
      <c r="A874" s="27"/>
      <c r="B874" s="31" t="s">
        <v>112</v>
      </c>
      <c r="C874" s="34"/>
      <c r="D874" s="34"/>
      <c r="E874" s="37"/>
      <c r="F874" s="34"/>
      <c r="G874" s="44">
        <f>'Базовые концовки'!F307</f>
        <v>0</v>
      </c>
      <c r="H874" s="38"/>
      <c r="I874" s="38"/>
      <c r="J874" s="34"/>
      <c r="K874" s="34"/>
      <c r="L874" s="44">
        <f>'Текущие концовки'!F307</f>
        <v>0</v>
      </c>
      <c r="M874" s="44"/>
      <c r="N874" s="38"/>
      <c r="T874" s="21"/>
      <c r="U874" s="21"/>
      <c r="V874" s="21"/>
      <c r="X874" s="17"/>
      <c r="Y874" s="21"/>
      <c r="Z874" s="21"/>
    </row>
    <row r="875" spans="1:26" ht="12.75" hidden="1">
      <c r="A875" s="27"/>
      <c r="B875" s="31" t="s">
        <v>113</v>
      </c>
      <c r="C875" s="34"/>
      <c r="D875" s="34"/>
      <c r="E875" s="37"/>
      <c r="F875" s="34"/>
      <c r="G875" s="44">
        <f>'Базовые концовки'!F308</f>
        <v>0</v>
      </c>
      <c r="H875" s="38"/>
      <c r="I875" s="38"/>
      <c r="J875" s="34"/>
      <c r="K875" s="34"/>
      <c r="L875" s="44">
        <f>'Текущие концовки'!F308</f>
        <v>0</v>
      </c>
      <c r="M875" s="44"/>
      <c r="N875" s="38"/>
      <c r="T875" s="21"/>
      <c r="U875" s="21"/>
      <c r="V875" s="21"/>
      <c r="X875" s="17"/>
      <c r="Y875" s="21"/>
      <c r="Z875" s="21"/>
    </row>
    <row r="876" spans="1:26" ht="12.75" hidden="1">
      <c r="A876" s="27"/>
      <c r="B876" s="31" t="s">
        <v>114</v>
      </c>
      <c r="C876" s="34"/>
      <c r="D876" s="34"/>
      <c r="E876" s="37"/>
      <c r="F876" s="34"/>
      <c r="G876" s="44">
        <f>'Базовые концовки'!F309</f>
        <v>0</v>
      </c>
      <c r="H876" s="38"/>
      <c r="I876" s="38"/>
      <c r="J876" s="34"/>
      <c r="K876" s="34"/>
      <c r="L876" s="44">
        <f>'Текущие концовки'!F309</f>
        <v>0</v>
      </c>
      <c r="M876" s="44"/>
      <c r="N876" s="38"/>
      <c r="T876" s="21"/>
      <c r="U876" s="21"/>
      <c r="V876" s="21"/>
      <c r="X876" s="17"/>
      <c r="Y876" s="21"/>
      <c r="Z876" s="21"/>
    </row>
    <row r="877" spans="1:26" ht="25.5" hidden="1">
      <c r="A877" s="27"/>
      <c r="B877" s="31" t="s">
        <v>127</v>
      </c>
      <c r="C877" s="34"/>
      <c r="D877" s="34"/>
      <c r="E877" s="37"/>
      <c r="F877" s="34"/>
      <c r="G877" s="44">
        <f>'Базовые концовки'!F310</f>
        <v>0</v>
      </c>
      <c r="H877" s="38"/>
      <c r="I877" s="38"/>
      <c r="J877" s="34"/>
      <c r="K877" s="34"/>
      <c r="L877" s="44">
        <f>'Текущие концовки'!F310</f>
        <v>0</v>
      </c>
      <c r="M877" s="44"/>
      <c r="N877" s="38"/>
      <c r="T877" s="21"/>
      <c r="U877" s="21"/>
      <c r="V877" s="21"/>
      <c r="X877" s="17"/>
      <c r="Y877" s="21"/>
      <c r="Z877" s="21"/>
    </row>
    <row r="878" spans="1:26" ht="25.5" hidden="1">
      <c r="A878" s="27"/>
      <c r="B878" s="31" t="s">
        <v>128</v>
      </c>
      <c r="C878" s="34"/>
      <c r="D878" s="34"/>
      <c r="E878" s="37"/>
      <c r="F878" s="34"/>
      <c r="G878" s="44">
        <f>'Базовые концовки'!F311</f>
        <v>0</v>
      </c>
      <c r="H878" s="38">
        <f>'Базовые концовки'!G311</f>
        <v>0</v>
      </c>
      <c r="I878" s="38">
        <f>'Базовые концовки'!H311</f>
        <v>0</v>
      </c>
      <c r="J878" s="34"/>
      <c r="K878" s="34"/>
      <c r="L878" s="44">
        <f>'Текущие концовки'!F311</f>
        <v>0</v>
      </c>
      <c r="M878" s="44">
        <f>'Текущие концовки'!G311</f>
        <v>0</v>
      </c>
      <c r="N878" s="38">
        <f>'Текущие концовки'!H311</f>
        <v>0</v>
      </c>
      <c r="T878" s="21">
        <f>'Текущие концовки'!G311</f>
        <v>0</v>
      </c>
      <c r="U878" s="21">
        <f>'Текущие концовки'!H311</f>
        <v>0</v>
      </c>
      <c r="V878" s="21">
        <f>'Текущие концовки'!I311</f>
        <v>0</v>
      </c>
      <c r="X878" s="17">
        <f>'Текущие концовки'!K311</f>
        <v>0</v>
      </c>
      <c r="Y878" s="21">
        <f>'Текущие концовки'!L311</f>
        <v>0</v>
      </c>
      <c r="Z878" s="21">
        <f>'Текущие концовки'!M311</f>
        <v>0</v>
      </c>
    </row>
    <row r="879" spans="1:26" ht="25.5" hidden="1">
      <c r="A879" s="27"/>
      <c r="B879" s="31" t="s">
        <v>112</v>
      </c>
      <c r="C879" s="34"/>
      <c r="D879" s="34"/>
      <c r="E879" s="37"/>
      <c r="F879" s="34"/>
      <c r="G879" s="44">
        <f>'Базовые концовки'!F312</f>
        <v>0</v>
      </c>
      <c r="H879" s="38"/>
      <c r="I879" s="38"/>
      <c r="J879" s="34"/>
      <c r="K879" s="34"/>
      <c r="L879" s="44">
        <f>'Текущие концовки'!F312</f>
        <v>0</v>
      </c>
      <c r="M879" s="44"/>
      <c r="N879" s="38"/>
      <c r="T879" s="21"/>
      <c r="U879" s="21"/>
      <c r="V879" s="21"/>
      <c r="X879" s="17"/>
      <c r="Y879" s="21"/>
      <c r="Z879" s="21"/>
    </row>
    <row r="880" spans="1:26" ht="12.75" hidden="1">
      <c r="A880" s="27"/>
      <c r="B880" s="31" t="s">
        <v>113</v>
      </c>
      <c r="C880" s="34"/>
      <c r="D880" s="34"/>
      <c r="E880" s="37"/>
      <c r="F880" s="34"/>
      <c r="G880" s="44">
        <f>'Базовые концовки'!F313</f>
        <v>0</v>
      </c>
      <c r="H880" s="38"/>
      <c r="I880" s="38"/>
      <c r="J880" s="34"/>
      <c r="K880" s="34"/>
      <c r="L880" s="44">
        <f>'Текущие концовки'!F313</f>
        <v>0</v>
      </c>
      <c r="M880" s="44"/>
      <c r="N880" s="38"/>
      <c r="T880" s="21"/>
      <c r="U880" s="21"/>
      <c r="V880" s="21"/>
      <c r="X880" s="17"/>
      <c r="Y880" s="21"/>
      <c r="Z880" s="21"/>
    </row>
    <row r="881" spans="1:26" ht="12.75" hidden="1">
      <c r="A881" s="27"/>
      <c r="B881" s="31" t="s">
        <v>114</v>
      </c>
      <c r="C881" s="34"/>
      <c r="D881" s="34"/>
      <c r="E881" s="37"/>
      <c r="F881" s="34"/>
      <c r="G881" s="44">
        <f>'Базовые концовки'!F314</f>
        <v>0</v>
      </c>
      <c r="H881" s="38"/>
      <c r="I881" s="38"/>
      <c r="J881" s="34"/>
      <c r="K881" s="34"/>
      <c r="L881" s="44">
        <f>'Текущие концовки'!F314</f>
        <v>0</v>
      </c>
      <c r="M881" s="44"/>
      <c r="N881" s="38"/>
      <c r="T881" s="21"/>
      <c r="U881" s="21"/>
      <c r="V881" s="21"/>
      <c r="X881" s="17"/>
      <c r="Y881" s="21"/>
      <c r="Z881" s="21"/>
    </row>
    <row r="882" spans="1:26" ht="25.5" hidden="1">
      <c r="A882" s="27"/>
      <c r="B882" s="31" t="s">
        <v>129</v>
      </c>
      <c r="C882" s="34"/>
      <c r="D882" s="34"/>
      <c r="E882" s="37"/>
      <c r="F882" s="34"/>
      <c r="G882" s="44">
        <f>'Базовые концовки'!F315</f>
        <v>0</v>
      </c>
      <c r="H882" s="38"/>
      <c r="I882" s="38"/>
      <c r="J882" s="34"/>
      <c r="K882" s="34"/>
      <c r="L882" s="44">
        <f>'Текущие концовки'!F315</f>
        <v>0</v>
      </c>
      <c r="M882" s="44"/>
      <c r="N882" s="38"/>
      <c r="T882" s="21"/>
      <c r="U882" s="21"/>
      <c r="V882" s="21"/>
      <c r="X882" s="17"/>
      <c r="Y882" s="21"/>
      <c r="Z882" s="21"/>
    </row>
    <row r="883" spans="1:26" ht="12.75" hidden="1">
      <c r="A883" s="27"/>
      <c r="B883" s="31" t="s">
        <v>130</v>
      </c>
      <c r="C883" s="34"/>
      <c r="D883" s="34"/>
      <c r="E883" s="37"/>
      <c r="F883" s="34"/>
      <c r="G883" s="44">
        <f>'Базовые концовки'!F316</f>
        <v>0</v>
      </c>
      <c r="H883" s="38">
        <f>'Базовые концовки'!G316</f>
        <v>0</v>
      </c>
      <c r="I883" s="38">
        <f>'Базовые концовки'!H316</f>
        <v>0</v>
      </c>
      <c r="J883" s="34"/>
      <c r="K883" s="34"/>
      <c r="L883" s="44">
        <f>'Текущие концовки'!F316</f>
        <v>0</v>
      </c>
      <c r="M883" s="44">
        <f>'Текущие концовки'!G316</f>
        <v>0</v>
      </c>
      <c r="N883" s="38">
        <f>'Текущие концовки'!H316</f>
        <v>0</v>
      </c>
      <c r="T883" s="21">
        <f>'Текущие концовки'!G316</f>
        <v>0</v>
      </c>
      <c r="U883" s="21">
        <f>'Текущие концовки'!H316</f>
        <v>0</v>
      </c>
      <c r="V883" s="21">
        <f>'Текущие концовки'!I316</f>
        <v>0</v>
      </c>
      <c r="X883" s="17">
        <f>'Текущие концовки'!K316</f>
        <v>0</v>
      </c>
      <c r="Y883" s="21">
        <f>'Текущие концовки'!L316</f>
        <v>0</v>
      </c>
      <c r="Z883" s="21">
        <f>'Текущие концовки'!M316</f>
        <v>0</v>
      </c>
    </row>
    <row r="884" spans="1:26" ht="12.75" hidden="1">
      <c r="A884" s="27"/>
      <c r="B884" s="31" t="s">
        <v>108</v>
      </c>
      <c r="C884" s="34"/>
      <c r="D884" s="34"/>
      <c r="E884" s="37"/>
      <c r="F884" s="34"/>
      <c r="G884" s="44"/>
      <c r="H884" s="38"/>
      <c r="I884" s="38"/>
      <c r="J884" s="34"/>
      <c r="K884" s="34"/>
      <c r="L884" s="44"/>
      <c r="M884" s="44"/>
      <c r="N884" s="38"/>
      <c r="T884" s="21"/>
      <c r="U884" s="21"/>
      <c r="V884" s="21"/>
      <c r="X884" s="17"/>
      <c r="Y884" s="21"/>
      <c r="Z884" s="21"/>
    </row>
    <row r="885" spans="1:26" ht="12.75" hidden="1">
      <c r="A885" s="27"/>
      <c r="B885" s="31" t="s">
        <v>131</v>
      </c>
      <c r="C885" s="34"/>
      <c r="D885" s="34"/>
      <c r="E885" s="37"/>
      <c r="F885" s="34"/>
      <c r="G885" s="44" t="e">
        <f>'Базовые концовки'!F318</f>
        <v>#NAME?</v>
      </c>
      <c r="H885" s="38"/>
      <c r="I885" s="38"/>
      <c r="J885" s="34"/>
      <c r="K885" s="34"/>
      <c r="L885" s="44" t="e">
        <f>'Текущие концовки'!F318</f>
        <v>#NAME?</v>
      </c>
      <c r="M885" s="44"/>
      <c r="N885" s="38"/>
      <c r="T885" s="21"/>
      <c r="U885" s="21"/>
      <c r="V885" s="21"/>
      <c r="X885" s="17"/>
      <c r="Y885" s="21"/>
      <c r="Z885" s="21"/>
    </row>
    <row r="886" spans="1:26" ht="25.5" hidden="1">
      <c r="A886" s="27"/>
      <c r="B886" s="31" t="s">
        <v>112</v>
      </c>
      <c r="C886" s="34"/>
      <c r="D886" s="34"/>
      <c r="E886" s="37"/>
      <c r="F886" s="34"/>
      <c r="G886" s="44">
        <f>'Базовые концовки'!F319</f>
        <v>0</v>
      </c>
      <c r="H886" s="38"/>
      <c r="I886" s="38"/>
      <c r="J886" s="34"/>
      <c r="K886" s="34"/>
      <c r="L886" s="44">
        <f>'Текущие концовки'!F319</f>
        <v>0</v>
      </c>
      <c r="M886" s="44"/>
      <c r="N886" s="38"/>
      <c r="T886" s="21"/>
      <c r="U886" s="21"/>
      <c r="V886" s="21"/>
      <c r="X886" s="17"/>
      <c r="Y886" s="21"/>
      <c r="Z886" s="21"/>
    </row>
    <row r="887" spans="1:26" ht="12.75" hidden="1">
      <c r="A887" s="27"/>
      <c r="B887" s="31" t="s">
        <v>132</v>
      </c>
      <c r="C887" s="34"/>
      <c r="D887" s="34"/>
      <c r="E887" s="37"/>
      <c r="F887" s="34"/>
      <c r="G887" s="44">
        <f>'Базовые концовки'!F320</f>
        <v>0</v>
      </c>
      <c r="H887" s="38"/>
      <c r="I887" s="38"/>
      <c r="J887" s="34"/>
      <c r="K887" s="34"/>
      <c r="L887" s="44">
        <f>'Текущие концовки'!F320</f>
        <v>0</v>
      </c>
      <c r="M887" s="44"/>
      <c r="N887" s="38"/>
      <c r="T887" s="21"/>
      <c r="U887" s="21"/>
      <c r="V887" s="21"/>
      <c r="X887" s="17"/>
      <c r="Y887" s="21"/>
      <c r="Z887" s="21"/>
    </row>
    <row r="888" spans="1:26" ht="12.75" hidden="1">
      <c r="A888" s="27"/>
      <c r="B888" s="31" t="s">
        <v>114</v>
      </c>
      <c r="C888" s="34"/>
      <c r="D888" s="34"/>
      <c r="E888" s="37"/>
      <c r="F888" s="34"/>
      <c r="G888" s="44">
        <f>'Базовые концовки'!F321</f>
        <v>0</v>
      </c>
      <c r="H888" s="38"/>
      <c r="I888" s="38"/>
      <c r="J888" s="34"/>
      <c r="K888" s="34"/>
      <c r="L888" s="44">
        <f>'Текущие концовки'!F321</f>
        <v>0</v>
      </c>
      <c r="M888" s="44"/>
      <c r="N888" s="38"/>
      <c r="T888" s="21"/>
      <c r="U888" s="21"/>
      <c r="V888" s="21"/>
      <c r="X888" s="17"/>
      <c r="Y888" s="21"/>
      <c r="Z888" s="21"/>
    </row>
    <row r="889" spans="1:26" ht="25.5" hidden="1">
      <c r="A889" s="27"/>
      <c r="B889" s="31" t="s">
        <v>133</v>
      </c>
      <c r="C889" s="34"/>
      <c r="D889" s="34"/>
      <c r="E889" s="37"/>
      <c r="F889" s="34"/>
      <c r="G889" s="44">
        <f>'Базовые концовки'!F322</f>
        <v>0</v>
      </c>
      <c r="H889" s="38"/>
      <c r="I889" s="38"/>
      <c r="J889" s="34"/>
      <c r="K889" s="34"/>
      <c r="L889" s="44">
        <f>'Текущие концовки'!F322</f>
        <v>0</v>
      </c>
      <c r="M889" s="44"/>
      <c r="N889" s="38"/>
      <c r="T889" s="21"/>
      <c r="U889" s="21"/>
      <c r="V889" s="21"/>
      <c r="X889" s="17"/>
      <c r="Y889" s="21"/>
      <c r="Z889" s="21"/>
    </row>
    <row r="890" spans="1:26" ht="12.75" hidden="1">
      <c r="A890" s="27"/>
      <c r="B890" s="31" t="s">
        <v>134</v>
      </c>
      <c r="C890" s="34"/>
      <c r="D890" s="34"/>
      <c r="E890" s="37"/>
      <c r="F890" s="34"/>
      <c r="G890" s="44">
        <f>'Базовые концовки'!F323</f>
        <v>0</v>
      </c>
      <c r="H890" s="38">
        <f>'Базовые концовки'!G323</f>
        <v>0</v>
      </c>
      <c r="I890" s="38">
        <f>'Базовые концовки'!H323</f>
        <v>0</v>
      </c>
      <c r="J890" s="34"/>
      <c r="K890" s="34"/>
      <c r="L890" s="44">
        <f>'Текущие концовки'!F323</f>
        <v>0</v>
      </c>
      <c r="M890" s="44">
        <f>'Текущие концовки'!G323</f>
        <v>0</v>
      </c>
      <c r="N890" s="38">
        <f>'Текущие концовки'!H323</f>
        <v>0</v>
      </c>
      <c r="T890" s="21">
        <f>'Текущие концовки'!G323</f>
        <v>0</v>
      </c>
      <c r="U890" s="21">
        <f>'Текущие концовки'!H323</f>
        <v>0</v>
      </c>
      <c r="V890" s="21">
        <f>'Текущие концовки'!I323</f>
        <v>0</v>
      </c>
      <c r="X890" s="17">
        <f>'Текущие концовки'!K323</f>
        <v>0</v>
      </c>
      <c r="Y890" s="21">
        <f>'Текущие концовки'!L323</f>
        <v>0</v>
      </c>
      <c r="Z890" s="21">
        <f>'Текущие концовки'!M323</f>
        <v>0</v>
      </c>
    </row>
    <row r="891" spans="1:26" ht="12.75" hidden="1">
      <c r="A891" s="27"/>
      <c r="B891" s="31" t="s">
        <v>132</v>
      </c>
      <c r="C891" s="34"/>
      <c r="D891" s="34"/>
      <c r="E891" s="37"/>
      <c r="F891" s="34"/>
      <c r="G891" s="44">
        <f>'Базовые концовки'!F324</f>
        <v>0</v>
      </c>
      <c r="H891" s="38"/>
      <c r="I891" s="38"/>
      <c r="J891" s="34"/>
      <c r="K891" s="34"/>
      <c r="L891" s="44">
        <f>'Текущие концовки'!F324</f>
        <v>0</v>
      </c>
      <c r="M891" s="44"/>
      <c r="N891" s="38"/>
      <c r="T891" s="21"/>
      <c r="U891" s="21"/>
      <c r="V891" s="21"/>
      <c r="X891" s="17"/>
      <c r="Y891" s="21"/>
      <c r="Z891" s="21"/>
    </row>
    <row r="892" spans="1:26" ht="12.75" hidden="1">
      <c r="A892" s="27"/>
      <c r="B892" s="31" t="s">
        <v>114</v>
      </c>
      <c r="C892" s="34"/>
      <c r="D892" s="34"/>
      <c r="E892" s="37"/>
      <c r="F892" s="34"/>
      <c r="G892" s="44">
        <f>'Базовые концовки'!F325</f>
        <v>0</v>
      </c>
      <c r="H892" s="38"/>
      <c r="I892" s="38"/>
      <c r="J892" s="34"/>
      <c r="K892" s="34"/>
      <c r="L892" s="44">
        <f>'Текущие концовки'!F325</f>
        <v>0</v>
      </c>
      <c r="M892" s="44"/>
      <c r="N892" s="38"/>
      <c r="T892" s="21"/>
      <c r="U892" s="21"/>
      <c r="V892" s="21"/>
      <c r="X892" s="17"/>
      <c r="Y892" s="21"/>
      <c r="Z892" s="21"/>
    </row>
    <row r="893" spans="1:26" ht="25.5" hidden="1">
      <c r="A893" s="27"/>
      <c r="B893" s="31" t="s">
        <v>135</v>
      </c>
      <c r="C893" s="34"/>
      <c r="D893" s="34"/>
      <c r="E893" s="37"/>
      <c r="F893" s="34"/>
      <c r="G893" s="44">
        <f>'Базовые концовки'!F326</f>
        <v>0</v>
      </c>
      <c r="H893" s="38"/>
      <c r="I893" s="38"/>
      <c r="J893" s="34"/>
      <c r="K893" s="34"/>
      <c r="L893" s="44">
        <f>'Текущие концовки'!F326</f>
        <v>0</v>
      </c>
      <c r="M893" s="44"/>
      <c r="N893" s="38"/>
      <c r="T893" s="21"/>
      <c r="U893" s="21"/>
      <c r="V893" s="21"/>
      <c r="X893" s="17"/>
      <c r="Y893" s="21"/>
      <c r="Z893" s="21"/>
    </row>
    <row r="894" spans="1:26" ht="25.5" hidden="1">
      <c r="A894" s="27"/>
      <c r="B894" s="31" t="s">
        <v>136</v>
      </c>
      <c r="C894" s="34"/>
      <c r="D894" s="34"/>
      <c r="E894" s="37"/>
      <c r="F894" s="34"/>
      <c r="G894" s="44">
        <f>'Базовые концовки'!F327</f>
        <v>0</v>
      </c>
      <c r="H894" s="38">
        <f>'Базовые концовки'!G327</f>
        <v>0</v>
      </c>
      <c r="I894" s="38">
        <f>'Базовые концовки'!H327</f>
        <v>0</v>
      </c>
      <c r="J894" s="34"/>
      <c r="K894" s="34"/>
      <c r="L894" s="44">
        <f>'Текущие концовки'!F327</f>
        <v>0</v>
      </c>
      <c r="M894" s="44">
        <f>'Текущие концовки'!G327</f>
        <v>0</v>
      </c>
      <c r="N894" s="38">
        <f>'Текущие концовки'!H327</f>
        <v>0</v>
      </c>
      <c r="T894" s="21">
        <f>'Текущие концовки'!G327</f>
        <v>0</v>
      </c>
      <c r="U894" s="21">
        <f>'Текущие концовки'!H327</f>
        <v>0</v>
      </c>
      <c r="V894" s="21">
        <f>'Текущие концовки'!I327</f>
        <v>0</v>
      </c>
      <c r="X894" s="17">
        <f>'Текущие концовки'!K327</f>
        <v>0</v>
      </c>
      <c r="Y894" s="21">
        <f>'Текущие концовки'!L327</f>
        <v>0</v>
      </c>
      <c r="Z894" s="21">
        <f>'Текущие концовки'!M327</f>
        <v>0</v>
      </c>
    </row>
    <row r="895" spans="1:26" ht="25.5" hidden="1">
      <c r="A895" s="27"/>
      <c r="B895" s="31" t="s">
        <v>112</v>
      </c>
      <c r="C895" s="34"/>
      <c r="D895" s="34"/>
      <c r="E895" s="37"/>
      <c r="F895" s="34"/>
      <c r="G895" s="44">
        <f>'Базовые концовки'!F328</f>
        <v>0</v>
      </c>
      <c r="H895" s="38"/>
      <c r="I895" s="38"/>
      <c r="J895" s="34"/>
      <c r="K895" s="34"/>
      <c r="L895" s="44">
        <f>'Текущие концовки'!F328</f>
        <v>0</v>
      </c>
      <c r="M895" s="44"/>
      <c r="N895" s="38"/>
      <c r="T895" s="21"/>
      <c r="U895" s="21"/>
      <c r="V895" s="21"/>
      <c r="X895" s="17"/>
      <c r="Y895" s="21"/>
      <c r="Z895" s="21"/>
    </row>
    <row r="896" spans="1:26" ht="12.75" hidden="1">
      <c r="A896" s="27"/>
      <c r="B896" s="31" t="s">
        <v>132</v>
      </c>
      <c r="C896" s="34"/>
      <c r="D896" s="34"/>
      <c r="E896" s="37"/>
      <c r="F896" s="34"/>
      <c r="G896" s="44">
        <f>'Базовые концовки'!F329</f>
        <v>0</v>
      </c>
      <c r="H896" s="38"/>
      <c r="I896" s="38"/>
      <c r="J896" s="34"/>
      <c r="K896" s="34"/>
      <c r="L896" s="44">
        <f>'Текущие концовки'!F329</f>
        <v>0</v>
      </c>
      <c r="M896" s="44"/>
      <c r="N896" s="38"/>
      <c r="T896" s="21"/>
      <c r="U896" s="21"/>
      <c r="V896" s="21"/>
      <c r="X896" s="17"/>
      <c r="Y896" s="21"/>
      <c r="Z896" s="21"/>
    </row>
    <row r="897" spans="1:26" ht="12.75" hidden="1">
      <c r="A897" s="27"/>
      <c r="B897" s="31" t="s">
        <v>114</v>
      </c>
      <c r="C897" s="34"/>
      <c r="D897" s="34"/>
      <c r="E897" s="37"/>
      <c r="F897" s="34"/>
      <c r="G897" s="44">
        <f>'Базовые концовки'!F330</f>
        <v>0</v>
      </c>
      <c r="H897" s="38"/>
      <c r="I897" s="38"/>
      <c r="J897" s="34"/>
      <c r="K897" s="34"/>
      <c r="L897" s="44">
        <f>'Текущие концовки'!F330</f>
        <v>0</v>
      </c>
      <c r="M897" s="44"/>
      <c r="N897" s="38"/>
      <c r="T897" s="21"/>
      <c r="U897" s="21"/>
      <c r="V897" s="21"/>
      <c r="X897" s="17"/>
      <c r="Y897" s="21"/>
      <c r="Z897" s="21"/>
    </row>
    <row r="898" spans="1:26" ht="25.5" hidden="1">
      <c r="A898" s="27"/>
      <c r="B898" s="31" t="s">
        <v>137</v>
      </c>
      <c r="C898" s="34"/>
      <c r="D898" s="34"/>
      <c r="E898" s="37"/>
      <c r="F898" s="34"/>
      <c r="G898" s="44">
        <f>'Базовые концовки'!F331</f>
        <v>0</v>
      </c>
      <c r="H898" s="38"/>
      <c r="I898" s="38"/>
      <c r="J898" s="34"/>
      <c r="K898" s="34"/>
      <c r="L898" s="44">
        <f>'Текущие концовки'!F331</f>
        <v>0</v>
      </c>
      <c r="M898" s="44"/>
      <c r="N898" s="38"/>
      <c r="T898" s="21"/>
      <c r="U898" s="21"/>
      <c r="V898" s="21"/>
      <c r="X898" s="17"/>
      <c r="Y898" s="21"/>
      <c r="Z898" s="21"/>
    </row>
    <row r="899" spans="1:26" ht="25.5" hidden="1">
      <c r="A899" s="27"/>
      <c r="B899" s="31" t="s">
        <v>138</v>
      </c>
      <c r="C899" s="34"/>
      <c r="D899" s="34"/>
      <c r="E899" s="37"/>
      <c r="F899" s="34"/>
      <c r="G899" s="44">
        <f>'Базовые концовки'!F332</f>
        <v>0</v>
      </c>
      <c r="H899" s="38">
        <f>'Базовые концовки'!G332</f>
        <v>0</v>
      </c>
      <c r="I899" s="38">
        <f>'Базовые концовки'!H332</f>
        <v>0</v>
      </c>
      <c r="J899" s="34"/>
      <c r="K899" s="34"/>
      <c r="L899" s="44">
        <f>'Текущие концовки'!F332</f>
        <v>0</v>
      </c>
      <c r="M899" s="44">
        <f>'Текущие концовки'!G332</f>
        <v>0</v>
      </c>
      <c r="N899" s="38">
        <f>'Текущие концовки'!H332</f>
        <v>0</v>
      </c>
      <c r="T899" s="21">
        <f>'Текущие концовки'!G332</f>
        <v>0</v>
      </c>
      <c r="U899" s="21">
        <f>'Текущие концовки'!H332</f>
        <v>0</v>
      </c>
      <c r="V899" s="21">
        <f>'Текущие концовки'!I332</f>
        <v>0</v>
      </c>
      <c r="X899" s="17">
        <f>'Текущие концовки'!K332</f>
        <v>0</v>
      </c>
      <c r="Y899" s="21">
        <f>'Текущие концовки'!L332</f>
        <v>0</v>
      </c>
      <c r="Z899" s="21">
        <f>'Текущие концовки'!M332</f>
        <v>0</v>
      </c>
    </row>
    <row r="900" spans="1:26" ht="25.5" hidden="1">
      <c r="A900" s="27"/>
      <c r="B900" s="31" t="s">
        <v>112</v>
      </c>
      <c r="C900" s="34"/>
      <c r="D900" s="34"/>
      <c r="E900" s="37"/>
      <c r="F900" s="34"/>
      <c r="G900" s="44">
        <f>'Базовые концовки'!F333</f>
        <v>0</v>
      </c>
      <c r="H900" s="38"/>
      <c r="I900" s="38"/>
      <c r="J900" s="34"/>
      <c r="K900" s="34"/>
      <c r="L900" s="44">
        <f>'Текущие концовки'!F333</f>
        <v>0</v>
      </c>
      <c r="M900" s="44"/>
      <c r="N900" s="38"/>
      <c r="T900" s="21"/>
      <c r="U900" s="21"/>
      <c r="V900" s="21"/>
      <c r="X900" s="17"/>
      <c r="Y900" s="21"/>
      <c r="Z900" s="21"/>
    </row>
    <row r="901" spans="1:26" ht="12.75">
      <c r="A901" s="27"/>
      <c r="B901" s="31" t="s">
        <v>199</v>
      </c>
      <c r="C901" s="34"/>
      <c r="D901" s="34"/>
      <c r="E901" s="34"/>
      <c r="F901" s="37"/>
      <c r="G901" s="44" t="e">
        <f>'Базовые концовки'!F334</f>
        <v>#NAME?</v>
      </c>
      <c r="H901" s="38">
        <f>'Базовые концовки'!G334</f>
        <v>0</v>
      </c>
      <c r="I901" s="38">
        <f>'Базовые концовки'!H334</f>
        <v>0</v>
      </c>
      <c r="J901" s="34"/>
      <c r="K901" s="34"/>
      <c r="L901" s="44" t="e">
        <f>'Текущие концовки'!F334</f>
        <v>#NAME?</v>
      </c>
      <c r="M901" s="44">
        <f>'Текущие концовки'!G334</f>
        <v>0</v>
      </c>
      <c r="N901" s="38">
        <f>'Текущие концовки'!H334</f>
        <v>0</v>
      </c>
      <c r="T901" s="21">
        <f>'Текущие концовки'!G334</f>
        <v>0</v>
      </c>
      <c r="U901" s="21">
        <f>'Текущие концовки'!H334</f>
        <v>0</v>
      </c>
      <c r="V901" s="21">
        <f>'Текущие концовки'!I334</f>
        <v>0</v>
      </c>
      <c r="X901" s="17">
        <f>'Текущие концовки'!K334</f>
        <v>0</v>
      </c>
      <c r="Y901" s="21">
        <f>'Текущие концовки'!L334</f>
        <v>0</v>
      </c>
      <c r="Z901" s="21">
        <f>'Текущие концовки'!M334</f>
        <v>0</v>
      </c>
    </row>
    <row r="902" spans="1:26" ht="25.5" hidden="1">
      <c r="A902" s="27"/>
      <c r="B902" s="31" t="s">
        <v>140</v>
      </c>
      <c r="C902" s="34"/>
      <c r="D902" s="34"/>
      <c r="E902" s="37"/>
      <c r="F902" s="34"/>
      <c r="G902" s="44">
        <f>'Базовые концовки'!F335</f>
        <v>0</v>
      </c>
      <c r="H902" s="38"/>
      <c r="I902" s="38"/>
      <c r="J902" s="34"/>
      <c r="K902" s="34"/>
      <c r="L902" s="44">
        <f>'Текущие концовки'!F335</f>
        <v>0</v>
      </c>
      <c r="M902" s="44"/>
      <c r="N902" s="38"/>
      <c r="T902" s="21"/>
      <c r="U902" s="21"/>
      <c r="V902" s="21"/>
      <c r="X902" s="17"/>
      <c r="Y902" s="21"/>
      <c r="Z902" s="21"/>
    </row>
    <row r="903" spans="1:26" ht="12.75">
      <c r="A903" s="27"/>
      <c r="B903" s="31" t="s">
        <v>141</v>
      </c>
      <c r="C903" s="34"/>
      <c r="D903" s="34"/>
      <c r="E903" s="34"/>
      <c r="F903" s="37"/>
      <c r="G903" s="44">
        <f>'Базовые концовки'!F336</f>
        <v>1746.6</v>
      </c>
      <c r="H903" s="38"/>
      <c r="I903" s="38"/>
      <c r="J903" s="34"/>
      <c r="K903" s="34"/>
      <c r="L903" s="44">
        <f>'Текущие концовки'!F336</f>
        <v>17171.21</v>
      </c>
      <c r="M903" s="44"/>
      <c r="N903" s="38"/>
      <c r="T903" s="21"/>
      <c r="U903" s="21"/>
      <c r="V903" s="21"/>
      <c r="X903" s="17"/>
      <c r="Y903" s="21"/>
      <c r="Z903" s="21"/>
    </row>
    <row r="904" spans="1:26" ht="12.75">
      <c r="A904" s="27"/>
      <c r="B904" s="31" t="s">
        <v>142</v>
      </c>
      <c r="C904" s="34"/>
      <c r="D904" s="34"/>
      <c r="E904" s="34"/>
      <c r="F904" s="37"/>
      <c r="G904" s="44">
        <f>'Базовые концовки'!F337</f>
        <v>1108.26</v>
      </c>
      <c r="H904" s="38"/>
      <c r="I904" s="38"/>
      <c r="J904" s="34"/>
      <c r="K904" s="34"/>
      <c r="L904" s="44">
        <f>'Текущие концовки'!F337</f>
        <v>10234.41</v>
      </c>
      <c r="M904" s="44"/>
      <c r="N904" s="38"/>
      <c r="T904" s="21"/>
      <c r="U904" s="21"/>
      <c r="V904" s="21"/>
      <c r="X904" s="17"/>
      <c r="Y904" s="21"/>
      <c r="Z904" s="21"/>
    </row>
    <row r="905" spans="1:26" ht="25.5" hidden="1">
      <c r="A905" s="27"/>
      <c r="B905" s="31" t="s">
        <v>143</v>
      </c>
      <c r="C905" s="34"/>
      <c r="D905" s="34"/>
      <c r="E905" s="37"/>
      <c r="F905" s="34"/>
      <c r="G905" s="38">
        <f>'Базовые концовки'!F338</f>
        <v>0</v>
      </c>
      <c r="H905" s="38"/>
      <c r="I905" s="38"/>
      <c r="J905" s="34"/>
      <c r="K905" s="34"/>
      <c r="L905" s="38">
        <f>'Текущие концовки'!F338</f>
        <v>0</v>
      </c>
      <c r="M905" s="38"/>
      <c r="N905" s="38"/>
      <c r="T905" s="21"/>
      <c r="U905" s="21"/>
      <c r="V905" s="21"/>
      <c r="X905" s="17"/>
      <c r="Y905" s="21">
        <f>'Текущие концовки'!L338</f>
        <v>0</v>
      </c>
      <c r="Z905" s="21"/>
    </row>
    <row r="906" spans="1:26" ht="12.75" hidden="1">
      <c r="A906" s="27"/>
      <c r="B906" s="31" t="s">
        <v>144</v>
      </c>
      <c r="C906" s="34"/>
      <c r="D906" s="34"/>
      <c r="E906" s="37"/>
      <c r="F906" s="34"/>
      <c r="G906" s="38">
        <f>'Базовые концовки'!F339</f>
        <v>0</v>
      </c>
      <c r="H906" s="38"/>
      <c r="I906" s="38"/>
      <c r="J906" s="34"/>
      <c r="K906" s="34"/>
      <c r="L906" s="38">
        <f>'Текущие концовки'!F339</f>
        <v>0</v>
      </c>
      <c r="M906" s="38"/>
      <c r="N906" s="38"/>
      <c r="T906" s="21"/>
      <c r="U906" s="21"/>
      <c r="V906" s="21"/>
      <c r="X906" s="17"/>
      <c r="Y906" s="21">
        <f>'Текущие концовки'!L339</f>
        <v>0</v>
      </c>
      <c r="Z906" s="21"/>
    </row>
    <row r="907" spans="1:26" ht="12.75" hidden="1">
      <c r="A907" s="27"/>
      <c r="B907" s="31" t="s">
        <v>145</v>
      </c>
      <c r="C907" s="34"/>
      <c r="D907" s="34"/>
      <c r="E907" s="34"/>
      <c r="F907" s="37"/>
      <c r="G907" s="38">
        <f>'Базовые концовки'!F340</f>
        <v>1632.8</v>
      </c>
      <c r="H907" s="38"/>
      <c r="I907" s="38"/>
      <c r="J907" s="34"/>
      <c r="K907" s="34"/>
      <c r="L907" s="38">
        <f>'Текущие концовки'!F340</f>
        <v>18940.43</v>
      </c>
      <c r="M907" s="38"/>
      <c r="N907" s="38"/>
      <c r="T907" s="21"/>
      <c r="U907" s="21"/>
      <c r="V907" s="21"/>
      <c r="X907" s="17"/>
      <c r="Y907" s="21"/>
      <c r="Z907" s="21"/>
    </row>
    <row r="908" spans="1:26" ht="12.75" hidden="1">
      <c r="A908" s="27"/>
      <c r="B908" s="31" t="s">
        <v>146</v>
      </c>
      <c r="C908" s="34"/>
      <c r="D908" s="34"/>
      <c r="E908" s="34"/>
      <c r="F908" s="37"/>
      <c r="G908" s="38">
        <f>'Базовые концовки'!F341</f>
        <v>69.94</v>
      </c>
      <c r="H908" s="38"/>
      <c r="I908" s="38"/>
      <c r="J908" s="34"/>
      <c r="K908" s="34"/>
      <c r="L908" s="38">
        <f>'Текущие концовки'!F341</f>
        <v>811.34</v>
      </c>
      <c r="M908" s="38"/>
      <c r="N908" s="38"/>
      <c r="T908" s="21"/>
      <c r="U908" s="21"/>
      <c r="V908" s="21"/>
      <c r="X908" s="17"/>
      <c r="Y908" s="21"/>
      <c r="Z908" s="21"/>
    </row>
    <row r="909" spans="1:26" ht="12.75" hidden="1">
      <c r="A909" s="27"/>
      <c r="B909" s="31" t="s">
        <v>147</v>
      </c>
      <c r="C909" s="34"/>
      <c r="D909" s="34"/>
      <c r="E909" s="34"/>
      <c r="F909" s="37"/>
      <c r="G909" s="38">
        <f>'Базовые концовки'!F342</f>
        <v>1702.74</v>
      </c>
      <c r="H909" s="38"/>
      <c r="I909" s="38"/>
      <c r="J909" s="34"/>
      <c r="K909" s="34"/>
      <c r="L909" s="38">
        <f>'Текущие концовки'!F342</f>
        <v>19751.77</v>
      </c>
      <c r="M909" s="38"/>
      <c r="N909" s="38"/>
      <c r="T909" s="21"/>
      <c r="U909" s="21"/>
      <c r="V909" s="21"/>
      <c r="X909" s="17"/>
      <c r="Y909" s="21"/>
      <c r="Z909" s="21"/>
    </row>
    <row r="910" spans="1:26" ht="12.75" hidden="1">
      <c r="A910" s="27"/>
      <c r="B910" s="31" t="s">
        <v>148</v>
      </c>
      <c r="C910" s="34"/>
      <c r="D910" s="34"/>
      <c r="E910" s="34"/>
      <c r="F910" s="37"/>
      <c r="G910" s="39" t="e">
        <f>'Базовые концовки'!J343</f>
        <v>#NAME?</v>
      </c>
      <c r="H910" s="38"/>
      <c r="I910" s="38"/>
      <c r="J910" s="34"/>
      <c r="K910" s="34"/>
      <c r="L910" s="39" t="e">
        <f>'Текущие концовки'!J343</f>
        <v>#NAME?</v>
      </c>
      <c r="M910" s="38"/>
      <c r="N910" s="38"/>
      <c r="T910" s="21"/>
      <c r="U910" s="21"/>
      <c r="V910" s="21"/>
      <c r="X910" s="17"/>
      <c r="Y910" s="21"/>
      <c r="Z910" s="21"/>
    </row>
    <row r="911" spans="1:26" ht="12.75" hidden="1">
      <c r="A911" s="27"/>
      <c r="B911" s="31" t="s">
        <v>149</v>
      </c>
      <c r="C911" s="34"/>
      <c r="D911" s="34"/>
      <c r="E911" s="34"/>
      <c r="F911" s="37"/>
      <c r="G911" s="39" t="e">
        <f>'Базовые концовки'!J344</f>
        <v>#NAME?</v>
      </c>
      <c r="H911" s="38"/>
      <c r="I911" s="38"/>
      <c r="J911" s="34"/>
      <c r="K911" s="34"/>
      <c r="L911" s="39" t="e">
        <f>'Текущие концовки'!J344</f>
        <v>#NAME?</v>
      </c>
      <c r="M911" s="38"/>
      <c r="N911" s="38"/>
      <c r="T911" s="21"/>
      <c r="U911" s="21"/>
      <c r="V911" s="21"/>
      <c r="X911" s="17"/>
      <c r="Y911" s="21"/>
      <c r="Z911" s="21"/>
    </row>
    <row r="912" spans="1:26" ht="12.75" hidden="1">
      <c r="A912" s="27"/>
      <c r="B912" s="31" t="s">
        <v>150</v>
      </c>
      <c r="C912" s="34"/>
      <c r="D912" s="34"/>
      <c r="E912" s="34"/>
      <c r="F912" s="37"/>
      <c r="G912" s="39" t="e">
        <f>'Базовые концовки'!J345</f>
        <v>#NAME?</v>
      </c>
      <c r="H912" s="38"/>
      <c r="I912" s="38"/>
      <c r="J912" s="34"/>
      <c r="K912" s="34"/>
      <c r="L912" s="39" t="e">
        <f>'Текущие концовки'!J345</f>
        <v>#NAME?</v>
      </c>
      <c r="M912" s="38"/>
      <c r="N912" s="38"/>
      <c r="T912" s="21"/>
      <c r="U912" s="21"/>
      <c r="V912" s="21"/>
      <c r="X912" s="17"/>
      <c r="Y912" s="21"/>
      <c r="Z912" s="21"/>
    </row>
    <row r="913" spans="1:14" ht="12.75">
      <c r="A913" s="27"/>
      <c r="B913" s="82" t="s">
        <v>200</v>
      </c>
      <c r="C913" s="82"/>
      <c r="D913" s="82"/>
      <c r="E913" s="82"/>
      <c r="F913" s="82"/>
      <c r="G913" s="82"/>
      <c r="H913" s="82"/>
      <c r="I913" s="82"/>
      <c r="J913" s="82"/>
      <c r="K913" s="82"/>
      <c r="L913" s="82"/>
      <c r="M913" s="82"/>
      <c r="N913" s="82"/>
    </row>
    <row r="914" spans="1:14" ht="12.75">
      <c r="A914" s="27"/>
      <c r="B914" s="27"/>
      <c r="C914" s="34"/>
      <c r="D914" s="34"/>
      <c r="E914" s="34"/>
      <c r="F914" s="34"/>
      <c r="G914" s="34"/>
      <c r="H914" s="34"/>
      <c r="I914" s="34"/>
      <c r="J914" s="78" t="s">
        <v>19</v>
      </c>
      <c r="K914" s="78"/>
      <c r="L914" s="78"/>
      <c r="M914" s="78"/>
      <c r="N914" s="78"/>
    </row>
    <row r="915" spans="1:14" ht="12.75">
      <c r="A915" s="27"/>
      <c r="B915" s="27"/>
      <c r="C915" s="34"/>
      <c r="D915" s="34"/>
      <c r="E915" s="34"/>
      <c r="F915" s="34"/>
      <c r="G915" s="34"/>
      <c r="H915" s="34"/>
      <c r="I915" s="34"/>
      <c r="J915" s="79" t="s">
        <v>201</v>
      </c>
      <c r="K915" s="79"/>
      <c r="L915" s="79"/>
      <c r="M915" s="79"/>
      <c r="N915" s="79"/>
    </row>
    <row r="916" spans="1:14" ht="12.75">
      <c r="A916" s="28" t="s">
        <v>202</v>
      </c>
      <c r="B916" s="63" t="s">
        <v>203</v>
      </c>
      <c r="C916" s="34">
        <v>0.0518</v>
      </c>
      <c r="D916" s="35">
        <f>'Базовые цены за единицу'!B50</f>
        <v>171.83</v>
      </c>
      <c r="E916" s="35">
        <f>'Базовые цены за единицу'!C50</f>
        <v>171.83</v>
      </c>
      <c r="F916" s="35">
        <f>'Базовые цены за единицу'!D50</f>
        <v>0</v>
      </c>
      <c r="G916" s="35">
        <f>'Базовые цены с учетом расхода'!B50</f>
        <v>8.9</v>
      </c>
      <c r="H916" s="35">
        <f>'Базовые цены с учетом расхода'!C50</f>
        <v>8.9</v>
      </c>
      <c r="I916" s="35">
        <f>'Базовые цены с учетом расхода'!D50</f>
        <v>0</v>
      </c>
      <c r="J916" s="34">
        <v>11.6</v>
      </c>
      <c r="K916" s="35">
        <v>1</v>
      </c>
      <c r="L916" s="46">
        <f>'Текущие цены с учетом расхода'!B50</f>
        <v>103.25</v>
      </c>
      <c r="M916" s="46">
        <f>'Текущие цены с учетом расхода'!C50</f>
        <v>103.25</v>
      </c>
      <c r="N916" s="35">
        <f>'Текущие цены с учетом расхода'!D50</f>
        <v>0</v>
      </c>
    </row>
    <row r="917" spans="1:14" ht="26.25" customHeight="1">
      <c r="A917" s="27"/>
      <c r="B917" s="64"/>
      <c r="C917" s="34"/>
      <c r="D917" s="34"/>
      <c r="E917" s="35">
        <f>'Базовые цены за единицу'!F50</f>
        <v>0</v>
      </c>
      <c r="F917" s="35">
        <f>'Базовые цены за единицу'!E50</f>
        <v>0</v>
      </c>
      <c r="G917" s="34"/>
      <c r="H917" s="35">
        <f>'Базовые цены с учетом расхода'!F50</f>
        <v>0</v>
      </c>
      <c r="I917" s="35">
        <f>'Базовые цены с учетом расхода'!E50</f>
        <v>0</v>
      </c>
      <c r="J917" s="35">
        <v>1</v>
      </c>
      <c r="K917" s="35">
        <v>11.6</v>
      </c>
      <c r="L917" s="34"/>
      <c r="M917" s="35">
        <f>'Текущие цены с учетом расхода'!F50</f>
        <v>0</v>
      </c>
      <c r="N917" s="35">
        <f>'Текущие цены с учетом расхода'!E50</f>
        <v>0</v>
      </c>
    </row>
    <row r="918" spans="1:14" ht="12.75" hidden="1">
      <c r="A918" s="27"/>
      <c r="B918" s="29" t="s">
        <v>24</v>
      </c>
      <c r="C918" s="34"/>
      <c r="D918" s="34"/>
      <c r="E918" s="34"/>
      <c r="F918" s="34"/>
      <c r="G918" s="34">
        <v>8.9</v>
      </c>
      <c r="H918" s="34"/>
      <c r="I918" s="34"/>
      <c r="J918" s="34"/>
      <c r="K918" s="34"/>
      <c r="L918" s="34">
        <v>103.25</v>
      </c>
      <c r="M918" s="34"/>
      <c r="N918" s="34"/>
    </row>
    <row r="919" spans="1:14" ht="12.75" hidden="1">
      <c r="A919" s="27"/>
      <c r="B919" s="29" t="s">
        <v>25</v>
      </c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</row>
    <row r="920" spans="1:14" ht="12.75" hidden="1">
      <c r="A920" s="27"/>
      <c r="B920" s="29" t="s">
        <v>26</v>
      </c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</row>
    <row r="921" spans="1:14" ht="12.75" hidden="1">
      <c r="A921" s="27"/>
      <c r="B921" s="29" t="s">
        <v>27</v>
      </c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</row>
    <row r="922" spans="1:14" ht="25.5" hidden="1">
      <c r="A922" s="27"/>
      <c r="B922" s="29" t="s">
        <v>28</v>
      </c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</row>
    <row r="923" spans="1:15" ht="25.5" hidden="1">
      <c r="A923" s="27"/>
      <c r="B923" s="29" t="s">
        <v>29</v>
      </c>
      <c r="C923" s="34"/>
      <c r="D923" s="36"/>
      <c r="E923" s="34"/>
      <c r="F923" s="34"/>
      <c r="G923" s="34"/>
      <c r="H923" s="34"/>
      <c r="I923" s="34"/>
      <c r="J923" s="34"/>
      <c r="K923" s="36"/>
      <c r="L923" s="34"/>
      <c r="M923" s="34"/>
      <c r="N923" s="34"/>
      <c r="O923" s="14" t="s">
        <v>30</v>
      </c>
    </row>
    <row r="924" spans="1:14" ht="12.75" hidden="1">
      <c r="A924" s="27"/>
      <c r="B924" s="29" t="s">
        <v>31</v>
      </c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</row>
    <row r="925" spans="1:14" ht="25.5" hidden="1">
      <c r="A925" s="27"/>
      <c r="B925" s="29" t="s">
        <v>32</v>
      </c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</row>
    <row r="926" spans="1:14" ht="12.75" hidden="1">
      <c r="A926" s="27"/>
      <c r="B926" s="29" t="s">
        <v>33</v>
      </c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</row>
    <row r="927" spans="1:16" ht="12.75" hidden="1">
      <c r="A927" s="27"/>
      <c r="B927" s="29" t="s">
        <v>34</v>
      </c>
      <c r="C927" s="34"/>
      <c r="D927" s="34">
        <v>99</v>
      </c>
      <c r="E927" s="34"/>
      <c r="F927" s="34"/>
      <c r="G927" s="35">
        <f>IF('Базовые цены с учетом расхода'!N50&gt;0,'Базовые цены с учетом расхода'!N50,IF('Базовые цены с учетом расхода'!N50&lt;0,'Базовые цены с учетом расхода'!N50,""))</f>
        <v>8.81</v>
      </c>
      <c r="H927" s="34"/>
      <c r="I927" s="34"/>
      <c r="J927" s="34"/>
      <c r="K927" s="34">
        <v>84</v>
      </c>
      <c r="L927" s="35">
        <f>IF('Текущие цены с учетом расхода'!N50&gt;0,'Текущие цены с учетом расхода'!N50,IF('Текущие цены с учетом расхода'!N50&lt;0,'Текущие цены с учетом расхода'!N50,""))</f>
        <v>86.73</v>
      </c>
      <c r="M927" s="34"/>
      <c r="N927" s="34"/>
      <c r="P927" s="19" t="s">
        <v>35</v>
      </c>
    </row>
    <row r="928" spans="1:16" ht="12.75" hidden="1">
      <c r="A928" s="27"/>
      <c r="B928" s="29" t="s">
        <v>36</v>
      </c>
      <c r="C928" s="34"/>
      <c r="D928" s="34">
        <v>99</v>
      </c>
      <c r="E928" s="34"/>
      <c r="F928" s="34"/>
      <c r="G928" s="35">
        <f>IF('Базовые цены с учетом расхода'!P50&gt;0,'Базовые цены с учетом расхода'!P50,IF('Базовые цены с учетом расхода'!P50&lt;0,'Базовые цены с учетом расхода'!P50,""))</f>
        <v>8.81</v>
      </c>
      <c r="H928" s="34"/>
      <c r="I928" s="34"/>
      <c r="J928" s="34"/>
      <c r="K928" s="34">
        <v>84</v>
      </c>
      <c r="L928" s="35">
        <f>IF('Текущие цены с учетом расхода'!P50&gt;0,'Текущие цены с учетом расхода'!P50,IF('Текущие цены с учетом расхода'!P50&lt;0,'Текущие цены с учетом расхода'!P50,""))</f>
        <v>86.73</v>
      </c>
      <c r="M928" s="34"/>
      <c r="N928" s="34"/>
      <c r="P928" s="19" t="s">
        <v>37</v>
      </c>
    </row>
    <row r="929" spans="1:16" ht="25.5" hidden="1">
      <c r="A929" s="27"/>
      <c r="B929" s="29" t="s">
        <v>38</v>
      </c>
      <c r="C929" s="34"/>
      <c r="D929" s="34"/>
      <c r="E929" s="34"/>
      <c r="F929" s="34"/>
      <c r="G929" s="35">
        <f>IF('Базовые цены с учетом расхода'!Q50&gt;0,'Базовые цены с учетом расхода'!Q50,IF('Базовые цены с учетом расхода'!Q50&lt;0,'Базовые цены с учетом расхода'!Q50,""))</f>
      </c>
      <c r="H929" s="34"/>
      <c r="I929" s="34"/>
      <c r="J929" s="34"/>
      <c r="K929" s="34"/>
      <c r="L929" s="35">
        <f>IF('Текущие цены с учетом расхода'!Q50&gt;0,'Текущие цены с учетом расхода'!Q50,IF('Текущие цены с учетом расхода'!Q50&lt;0,'Текущие цены с учетом расхода'!Q50,""))</f>
      </c>
      <c r="M929" s="34"/>
      <c r="N929" s="34"/>
      <c r="P929" s="19" t="s">
        <v>39</v>
      </c>
    </row>
    <row r="930" spans="1:16" ht="12.75" hidden="1">
      <c r="A930" s="27"/>
      <c r="B930" s="29" t="s">
        <v>40</v>
      </c>
      <c r="C930" s="34"/>
      <c r="D930" s="34">
        <v>60</v>
      </c>
      <c r="E930" s="34"/>
      <c r="F930" s="34"/>
      <c r="G930" s="35">
        <f>IF('Базовые цены с учетом расхода'!O50&gt;0,'Базовые цены с учетом расхода'!O50,IF('Базовые цены с учетом расхода'!O50&lt;0,'Базовые цены с учетом расхода'!O50,""))</f>
        <v>5.34</v>
      </c>
      <c r="H930" s="34"/>
      <c r="I930" s="34"/>
      <c r="J930" s="34"/>
      <c r="K930" s="34">
        <v>48</v>
      </c>
      <c r="L930" s="35">
        <f>IF('Текущие цены с учетом расхода'!O50&gt;0,'Текущие цены с учетом расхода'!O50,IF('Текущие цены с учетом расхода'!O50&lt;0,'Текущие цены с учетом расхода'!O50,""))</f>
        <v>49.56</v>
      </c>
      <c r="M930" s="34"/>
      <c r="N930" s="34"/>
      <c r="P930" s="19" t="s">
        <v>41</v>
      </c>
    </row>
    <row r="931" spans="1:16" ht="12.75" hidden="1">
      <c r="A931" s="27"/>
      <c r="B931" s="29" t="s">
        <v>42</v>
      </c>
      <c r="C931" s="34"/>
      <c r="D931" s="34">
        <v>60</v>
      </c>
      <c r="E931" s="34"/>
      <c r="F931" s="34"/>
      <c r="G931" s="35">
        <f>IF('Базовые цены с учетом расхода'!R50&gt;0,'Базовые цены с учетом расхода'!R50,IF('Базовые цены с учетом расхода'!R50&lt;0,'Базовые цены с учетом расхода'!R50,""))</f>
        <v>5.34</v>
      </c>
      <c r="H931" s="34"/>
      <c r="I931" s="34"/>
      <c r="J931" s="34"/>
      <c r="K931" s="34">
        <v>48</v>
      </c>
      <c r="L931" s="35">
        <f>IF('Текущие цены с учетом расхода'!R50&gt;0,'Текущие цены с учетом расхода'!R50,IF('Текущие цены с учетом расхода'!R50&lt;0,'Текущие цены с учетом расхода'!R50,""))</f>
        <v>49.56</v>
      </c>
      <c r="M931" s="34"/>
      <c r="N931" s="34"/>
      <c r="P931" s="19" t="s">
        <v>43</v>
      </c>
    </row>
    <row r="932" spans="1:16" ht="12.75" hidden="1">
      <c r="A932" s="27"/>
      <c r="B932" s="29" t="s">
        <v>44</v>
      </c>
      <c r="C932" s="34"/>
      <c r="D932" s="34"/>
      <c r="E932" s="34"/>
      <c r="F932" s="34"/>
      <c r="G932" s="35">
        <f>IF('Базовые цены с учетом расхода'!S50&gt;0,'Базовые цены с учетом расхода'!S50,IF('Базовые цены с учетом расхода'!S50&lt;0,'Базовые цены с учетом расхода'!S50,""))</f>
      </c>
      <c r="H932" s="34"/>
      <c r="I932" s="34"/>
      <c r="J932" s="34"/>
      <c r="K932" s="34"/>
      <c r="L932" s="35">
        <f>IF('Текущие цены с учетом расхода'!S50&gt;0,'Текущие цены с учетом расхода'!S50,IF('Текущие цены с учетом расхода'!S50&lt;0,'Текущие цены с учетом расхода'!S50,""))</f>
      </c>
      <c r="M932" s="34"/>
      <c r="N932" s="34"/>
      <c r="P932" s="19" t="s">
        <v>45</v>
      </c>
    </row>
    <row r="933" spans="1:14" ht="12.75">
      <c r="A933" s="27"/>
      <c r="B933" s="27"/>
      <c r="C933" s="34"/>
      <c r="D933" s="34"/>
      <c r="E933" s="34"/>
      <c r="F933" s="34"/>
      <c r="G933" s="34"/>
      <c r="H933" s="34"/>
      <c r="I933" s="34"/>
      <c r="J933" s="78" t="s">
        <v>19</v>
      </c>
      <c r="K933" s="78"/>
      <c r="L933" s="78"/>
      <c r="M933" s="78"/>
      <c r="N933" s="78"/>
    </row>
    <row r="934" spans="1:14" ht="12.75">
      <c r="A934" s="27"/>
      <c r="B934" s="27"/>
      <c r="C934" s="34"/>
      <c r="D934" s="34"/>
      <c r="E934" s="34"/>
      <c r="F934" s="34"/>
      <c r="G934" s="34"/>
      <c r="H934" s="34"/>
      <c r="I934" s="34"/>
      <c r="J934" s="79" t="s">
        <v>204</v>
      </c>
      <c r="K934" s="79"/>
      <c r="L934" s="79"/>
      <c r="M934" s="79"/>
      <c r="N934" s="79"/>
    </row>
    <row r="935" spans="1:14" ht="12.75">
      <c r="A935" s="28" t="s">
        <v>205</v>
      </c>
      <c r="B935" s="63" t="s">
        <v>206</v>
      </c>
      <c r="C935" s="34">
        <v>0.2277</v>
      </c>
      <c r="D935" s="35">
        <f>'Базовые цены за единицу'!B51</f>
        <v>2271.12</v>
      </c>
      <c r="E935" s="35">
        <f>'Базовые цены за единицу'!C51</f>
        <v>896.34</v>
      </c>
      <c r="F935" s="35">
        <f>'Базовые цены за единицу'!D51</f>
        <v>134.24</v>
      </c>
      <c r="G935" s="35">
        <f>'Базовые цены с учетом расхода'!B51</f>
        <v>517.14</v>
      </c>
      <c r="H935" s="35">
        <f>'Базовые цены с учетом расхода'!C51</f>
        <v>204.1</v>
      </c>
      <c r="I935" s="35">
        <f>'Базовые цены с учетом расхода'!D51</f>
        <v>30.57</v>
      </c>
      <c r="J935" s="34">
        <v>11.6</v>
      </c>
      <c r="K935" s="35">
        <v>8.59</v>
      </c>
      <c r="L935" s="46">
        <f>'Текущие цены с учетом расхода'!B51</f>
        <v>3841.89</v>
      </c>
      <c r="M935" s="46">
        <f>'Текущие цены с учетом расхода'!C51</f>
        <v>2367.53</v>
      </c>
      <c r="N935" s="35">
        <f>'Текущие цены с учетом расхода'!D51</f>
        <v>262.56</v>
      </c>
    </row>
    <row r="936" spans="1:14" ht="54" customHeight="1">
      <c r="A936" s="27"/>
      <c r="B936" s="64"/>
      <c r="C936" s="34"/>
      <c r="D936" s="34"/>
      <c r="E936" s="35">
        <f>'Базовые цены за единицу'!F51</f>
        <v>1240.54</v>
      </c>
      <c r="F936" s="35">
        <f>'Базовые цены за единицу'!E51</f>
        <v>77.91</v>
      </c>
      <c r="G936" s="34"/>
      <c r="H936" s="35">
        <f>'Базовые цены с учетом расхода'!F51</f>
        <v>282.47</v>
      </c>
      <c r="I936" s="35">
        <f>'Базовые цены с учетом расхода'!E51</f>
        <v>17.74</v>
      </c>
      <c r="J936" s="35">
        <v>4.29</v>
      </c>
      <c r="K936" s="35">
        <v>11.6</v>
      </c>
      <c r="L936" s="34"/>
      <c r="M936" s="46">
        <f>'Текущие цены с учетом расхода'!F51</f>
        <v>1211.8</v>
      </c>
      <c r="N936" s="35">
        <f>'Текущие цены с учетом расхода'!E51</f>
        <v>205.79</v>
      </c>
    </row>
    <row r="937" spans="1:14" ht="12.75">
      <c r="A937" s="27"/>
      <c r="B937" s="65" t="s">
        <v>63</v>
      </c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N937" s="65"/>
    </row>
    <row r="938" spans="1:14" ht="12.75" hidden="1">
      <c r="A938" s="27"/>
      <c r="B938" s="29" t="s">
        <v>24</v>
      </c>
      <c r="C938" s="34"/>
      <c r="D938" s="34"/>
      <c r="E938" s="34"/>
      <c r="F938" s="34"/>
      <c r="G938" s="34">
        <v>204.1</v>
      </c>
      <c r="H938" s="34"/>
      <c r="I938" s="34"/>
      <c r="J938" s="34"/>
      <c r="K938" s="34"/>
      <c r="L938" s="34">
        <v>2367.53</v>
      </c>
      <c r="M938" s="34"/>
      <c r="N938" s="34"/>
    </row>
    <row r="939" spans="1:14" ht="12.75" hidden="1">
      <c r="A939" s="27"/>
      <c r="B939" s="29" t="s">
        <v>25</v>
      </c>
      <c r="C939" s="34"/>
      <c r="D939" s="34"/>
      <c r="E939" s="34"/>
      <c r="F939" s="34"/>
      <c r="G939" s="34">
        <v>30.57</v>
      </c>
      <c r="H939" s="34"/>
      <c r="I939" s="34"/>
      <c r="J939" s="34"/>
      <c r="K939" s="34"/>
      <c r="L939" s="34">
        <v>262.56</v>
      </c>
      <c r="M939" s="34"/>
      <c r="N939" s="34"/>
    </row>
    <row r="940" spans="1:14" ht="12.75" hidden="1">
      <c r="A940" s="27"/>
      <c r="B940" s="29" t="s">
        <v>26</v>
      </c>
      <c r="C940" s="34"/>
      <c r="D940" s="34"/>
      <c r="E940" s="34"/>
      <c r="F940" s="34"/>
      <c r="G940" s="34">
        <v>17.74</v>
      </c>
      <c r="H940" s="34"/>
      <c r="I940" s="34"/>
      <c r="J940" s="34"/>
      <c r="K940" s="34"/>
      <c r="L940" s="34">
        <v>205.79</v>
      </c>
      <c r="M940" s="34"/>
      <c r="N940" s="34"/>
    </row>
    <row r="941" spans="1:14" ht="12.75" hidden="1">
      <c r="A941" s="27"/>
      <c r="B941" s="29" t="s">
        <v>27</v>
      </c>
      <c r="C941" s="34"/>
      <c r="D941" s="34"/>
      <c r="E941" s="34"/>
      <c r="F941" s="34"/>
      <c r="G941" s="34">
        <v>282.47</v>
      </c>
      <c r="H941" s="34"/>
      <c r="I941" s="34"/>
      <c r="J941" s="34"/>
      <c r="K941" s="34"/>
      <c r="L941" s="34">
        <v>1211.8</v>
      </c>
      <c r="M941" s="34"/>
      <c r="N941" s="34"/>
    </row>
    <row r="942" spans="1:14" ht="25.5" hidden="1">
      <c r="A942" s="27"/>
      <c r="B942" s="29" t="s">
        <v>28</v>
      </c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</row>
    <row r="943" spans="1:15" ht="25.5" hidden="1">
      <c r="A943" s="27"/>
      <c r="B943" s="29" t="s">
        <v>29</v>
      </c>
      <c r="C943" s="34"/>
      <c r="D943" s="36"/>
      <c r="E943" s="34"/>
      <c r="F943" s="34"/>
      <c r="G943" s="34"/>
      <c r="H943" s="34"/>
      <c r="I943" s="34"/>
      <c r="J943" s="34"/>
      <c r="K943" s="36"/>
      <c r="L943" s="34"/>
      <c r="M943" s="34"/>
      <c r="N943" s="34"/>
      <c r="O943" s="14" t="s">
        <v>30</v>
      </c>
    </row>
    <row r="944" spans="1:14" ht="12.75" hidden="1">
      <c r="A944" s="27"/>
      <c r="B944" s="29" t="s">
        <v>31</v>
      </c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</row>
    <row r="945" spans="1:14" ht="25.5" hidden="1">
      <c r="A945" s="27"/>
      <c r="B945" s="29" t="s">
        <v>32</v>
      </c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</row>
    <row r="946" spans="1:14" ht="12.75" hidden="1">
      <c r="A946" s="27"/>
      <c r="B946" s="29" t="s">
        <v>33</v>
      </c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</row>
    <row r="947" spans="1:16" ht="12.75" hidden="1">
      <c r="A947" s="27"/>
      <c r="B947" s="29" t="s">
        <v>34</v>
      </c>
      <c r="C947" s="34"/>
      <c r="D947" s="34">
        <v>95</v>
      </c>
      <c r="E947" s="34"/>
      <c r="F947" s="34"/>
      <c r="G947" s="35">
        <f>IF('Базовые цены с учетом расхода'!N51&gt;0,'Базовые цены с учетом расхода'!N51,IF('Базовые цены с учетом расхода'!N51&lt;0,'Базовые цены с учетом расхода'!N51,""))</f>
        <v>210.75</v>
      </c>
      <c r="H947" s="34"/>
      <c r="I947" s="34"/>
      <c r="J947" s="34"/>
      <c r="K947" s="34">
        <v>80</v>
      </c>
      <c r="L947" s="35">
        <f>IF('Текущие цены с учетом расхода'!N51&gt;0,'Текущие цены с учетом расхода'!N51,IF('Текущие цены с учетом расхода'!N51&lt;0,'Текущие цены с учетом расхода'!N51,""))</f>
        <v>2058.66</v>
      </c>
      <c r="M947" s="34"/>
      <c r="N947" s="34"/>
      <c r="P947" s="19" t="s">
        <v>35</v>
      </c>
    </row>
    <row r="948" spans="1:16" ht="12.75" hidden="1">
      <c r="A948" s="27"/>
      <c r="B948" s="29" t="s">
        <v>36</v>
      </c>
      <c r="C948" s="34"/>
      <c r="D948" s="34">
        <v>95</v>
      </c>
      <c r="E948" s="34"/>
      <c r="F948" s="34"/>
      <c r="G948" s="35">
        <f>IF('Базовые цены с учетом расхода'!P51&gt;0,'Базовые цены с учетом расхода'!P51,IF('Базовые цены с учетом расхода'!P51&lt;0,'Базовые цены с учетом расхода'!P51,""))</f>
        <v>193.89</v>
      </c>
      <c r="H948" s="34"/>
      <c r="I948" s="34"/>
      <c r="J948" s="34"/>
      <c r="K948" s="34">
        <v>80</v>
      </c>
      <c r="L948" s="35">
        <f>IF('Текущие цены с учетом расхода'!P51&gt;0,'Текущие цены с учетом расхода'!P51,IF('Текущие цены с учетом расхода'!P51&lt;0,'Текущие цены с учетом расхода'!P51,""))</f>
        <v>1894.03</v>
      </c>
      <c r="M948" s="34"/>
      <c r="N948" s="34"/>
      <c r="P948" s="19" t="s">
        <v>37</v>
      </c>
    </row>
    <row r="949" spans="1:16" ht="25.5" hidden="1">
      <c r="A949" s="27"/>
      <c r="B949" s="29" t="s">
        <v>38</v>
      </c>
      <c r="C949" s="34"/>
      <c r="D949" s="34">
        <v>95</v>
      </c>
      <c r="E949" s="34"/>
      <c r="F949" s="34"/>
      <c r="G949" s="35">
        <f>IF('Базовые цены с учетом расхода'!Q51&gt;0,'Базовые цены с учетом расхода'!Q51,IF('Базовые цены с учетом расхода'!Q51&lt;0,'Базовые цены с учетом расхода'!Q51,""))</f>
        <v>16.85</v>
      </c>
      <c r="H949" s="34"/>
      <c r="I949" s="34"/>
      <c r="J949" s="34"/>
      <c r="K949" s="34">
        <v>80</v>
      </c>
      <c r="L949" s="35">
        <f>IF('Текущие цены с учетом расхода'!Q51&gt;0,'Текущие цены с учетом расхода'!Q51,IF('Текущие цены с учетом расхода'!Q51&lt;0,'Текущие цены с учетом расхода'!Q51,""))</f>
        <v>164.63</v>
      </c>
      <c r="M949" s="34"/>
      <c r="N949" s="34"/>
      <c r="P949" s="19" t="s">
        <v>39</v>
      </c>
    </row>
    <row r="950" spans="1:16" ht="12.75" hidden="1">
      <c r="A950" s="27"/>
      <c r="B950" s="29" t="s">
        <v>40</v>
      </c>
      <c r="C950" s="34"/>
      <c r="D950" s="34">
        <v>47</v>
      </c>
      <c r="E950" s="34"/>
      <c r="F950" s="34"/>
      <c r="G950" s="35">
        <f>IF('Базовые цены с учетом расхода'!O51&gt;0,'Базовые цены с учетом расхода'!O51,IF('Базовые цены с учетом расхода'!O51&lt;0,'Базовые цены с учетом расхода'!O51,""))</f>
        <v>104.26</v>
      </c>
      <c r="H950" s="34"/>
      <c r="I950" s="34"/>
      <c r="J950" s="34"/>
      <c r="K950" s="34">
        <v>37</v>
      </c>
      <c r="L950" s="35">
        <f>IF('Текущие цены с учетом расхода'!O51&gt;0,'Текущие цены с учетом расхода'!O51,IF('Текущие цены с учетом расхода'!O51&lt;0,'Текущие цены с учетом расхода'!O51,""))</f>
        <v>952.13</v>
      </c>
      <c r="M950" s="34"/>
      <c r="N950" s="34"/>
      <c r="P950" s="19" t="s">
        <v>41</v>
      </c>
    </row>
    <row r="951" spans="1:16" ht="12.75" hidden="1">
      <c r="A951" s="27"/>
      <c r="B951" s="29" t="s">
        <v>42</v>
      </c>
      <c r="C951" s="34"/>
      <c r="D951" s="34">
        <v>47</v>
      </c>
      <c r="E951" s="34"/>
      <c r="F951" s="34"/>
      <c r="G951" s="35">
        <f>IF('Базовые цены с учетом расхода'!R51&gt;0,'Базовые цены с учетом расхода'!R51,IF('Базовые цены с учетом расхода'!R51&lt;0,'Базовые цены с учетом расхода'!R51,""))</f>
        <v>95.93</v>
      </c>
      <c r="H951" s="34"/>
      <c r="I951" s="34"/>
      <c r="J951" s="34"/>
      <c r="K951" s="34">
        <v>37</v>
      </c>
      <c r="L951" s="35">
        <f>IF('Текущие цены с учетом расхода'!R51&gt;0,'Текущие цены с учетом расхода'!R51,IF('Текущие цены с учетом расхода'!R51&lt;0,'Текущие цены с учетом расхода'!R51,""))</f>
        <v>875.99</v>
      </c>
      <c r="M951" s="34"/>
      <c r="N951" s="34"/>
      <c r="P951" s="19" t="s">
        <v>43</v>
      </c>
    </row>
    <row r="952" spans="1:16" ht="12.75" hidden="1">
      <c r="A952" s="27"/>
      <c r="B952" s="29" t="s">
        <v>44</v>
      </c>
      <c r="C952" s="34"/>
      <c r="D952" s="34">
        <v>47</v>
      </c>
      <c r="E952" s="34"/>
      <c r="F952" s="34"/>
      <c r="G952" s="35">
        <f>IF('Базовые цены с учетом расхода'!S51&gt;0,'Базовые цены с учетом расхода'!S51,IF('Базовые цены с учетом расхода'!S51&lt;0,'Базовые цены с учетом расхода'!S51,""))</f>
        <v>8.34</v>
      </c>
      <c r="H952" s="34"/>
      <c r="I952" s="34"/>
      <c r="J952" s="34"/>
      <c r="K952" s="34">
        <v>37</v>
      </c>
      <c r="L952" s="35">
        <f>IF('Текущие цены с учетом расхода'!S51&gt;0,'Текущие цены с учетом расхода'!S51,IF('Текущие цены с учетом расхода'!S51&lt;0,'Текущие цены с учетом расхода'!S51,""))</f>
        <v>76.14</v>
      </c>
      <c r="M952" s="34"/>
      <c r="N952" s="34"/>
      <c r="P952" s="19" t="s">
        <v>45</v>
      </c>
    </row>
    <row r="953" spans="1:14" ht="12.75">
      <c r="A953" s="27"/>
      <c r="B953" s="27"/>
      <c r="C953" s="34"/>
      <c r="D953" s="34"/>
      <c r="E953" s="34"/>
      <c r="F953" s="34"/>
      <c r="G953" s="34"/>
      <c r="H953" s="34"/>
      <c r="I953" s="34"/>
      <c r="J953" s="78" t="s">
        <v>19</v>
      </c>
      <c r="K953" s="78"/>
      <c r="L953" s="78"/>
      <c r="M953" s="78"/>
      <c r="N953" s="78"/>
    </row>
    <row r="954" spans="1:14" ht="12.75">
      <c r="A954" s="27"/>
      <c r="B954" s="27"/>
      <c r="C954" s="34"/>
      <c r="D954" s="34"/>
      <c r="E954" s="34"/>
      <c r="F954" s="34"/>
      <c r="G954" s="34"/>
      <c r="H954" s="34"/>
      <c r="I954" s="34"/>
      <c r="J954" s="79" t="s">
        <v>207</v>
      </c>
      <c r="K954" s="79"/>
      <c r="L954" s="79"/>
      <c r="M954" s="79"/>
      <c r="N954" s="79"/>
    </row>
    <row r="955" spans="1:14" ht="12.75">
      <c r="A955" s="28" t="s">
        <v>208</v>
      </c>
      <c r="B955" s="63" t="s">
        <v>209</v>
      </c>
      <c r="C955" s="34">
        <v>0.2277</v>
      </c>
      <c r="D955" s="35">
        <f>'Базовые цены за единицу'!B52</f>
        <v>2132.34</v>
      </c>
      <c r="E955" s="35">
        <f>'Базовые цены за единицу'!C52</f>
        <v>513.88</v>
      </c>
      <c r="F955" s="35">
        <f>'Базовые цены за единицу'!D52</f>
        <v>12.99</v>
      </c>
      <c r="G955" s="35">
        <f>'Базовые цены с учетом расхода'!B52</f>
        <v>485.54</v>
      </c>
      <c r="H955" s="35">
        <f>'Базовые цены с учетом расхода'!C52</f>
        <v>117.01</v>
      </c>
      <c r="I955" s="35">
        <f>'Базовые цены с учетом расхода'!D52</f>
        <v>2.96</v>
      </c>
      <c r="J955" s="34">
        <v>11.6</v>
      </c>
      <c r="K955" s="35">
        <v>5.52</v>
      </c>
      <c r="L955" s="46">
        <f>'Текущие цены с учетом расхода'!B52</f>
        <v>2375.29</v>
      </c>
      <c r="M955" s="46">
        <f>'Текущие цены с учетом расхода'!C52</f>
        <v>1357.32</v>
      </c>
      <c r="N955" s="35">
        <f>'Текущие цены с учетом расхода'!D52</f>
        <v>16.32</v>
      </c>
    </row>
    <row r="956" spans="1:14" ht="40.5" customHeight="1">
      <c r="A956" s="27"/>
      <c r="B956" s="64"/>
      <c r="C956" s="34"/>
      <c r="D956" s="34"/>
      <c r="E956" s="35">
        <f>'Базовые цены за единицу'!F52</f>
        <v>1605.47</v>
      </c>
      <c r="F956" s="35">
        <f>'Базовые цены за единицу'!E52</f>
        <v>0.14</v>
      </c>
      <c r="G956" s="34"/>
      <c r="H956" s="35">
        <f>'Базовые цены с учетом расхода'!F52</f>
        <v>365.57</v>
      </c>
      <c r="I956" s="35">
        <f>'Базовые цены с учетом расхода'!E52</f>
        <v>0.03</v>
      </c>
      <c r="J956" s="35">
        <v>2.74</v>
      </c>
      <c r="K956" s="35">
        <v>11.6</v>
      </c>
      <c r="L956" s="34"/>
      <c r="M956" s="46">
        <f>'Текущие цены с учетом расхода'!F52</f>
        <v>1001.65</v>
      </c>
      <c r="N956" s="35">
        <f>'Текущие цены с учетом расхода'!E52</f>
        <v>0.36</v>
      </c>
    </row>
    <row r="957" spans="1:14" ht="12.75">
      <c r="A957" s="27"/>
      <c r="B957" s="65" t="s">
        <v>63</v>
      </c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65"/>
    </row>
    <row r="958" spans="1:14" ht="12.75" hidden="1">
      <c r="A958" s="27"/>
      <c r="B958" s="29" t="s">
        <v>24</v>
      </c>
      <c r="C958" s="34"/>
      <c r="D958" s="34"/>
      <c r="E958" s="34"/>
      <c r="F958" s="34"/>
      <c r="G958" s="34">
        <v>117.01</v>
      </c>
      <c r="H958" s="34"/>
      <c r="I958" s="34"/>
      <c r="J958" s="34"/>
      <c r="K958" s="34"/>
      <c r="L958" s="34">
        <v>1357.31</v>
      </c>
      <c r="M958" s="34"/>
      <c r="N958" s="34"/>
    </row>
    <row r="959" spans="1:14" ht="12.75" hidden="1">
      <c r="A959" s="27"/>
      <c r="B959" s="29" t="s">
        <v>25</v>
      </c>
      <c r="C959" s="34"/>
      <c r="D959" s="34"/>
      <c r="E959" s="34"/>
      <c r="F959" s="34"/>
      <c r="G959" s="34">
        <v>2.96</v>
      </c>
      <c r="H959" s="34"/>
      <c r="I959" s="34"/>
      <c r="J959" s="34"/>
      <c r="K959" s="34"/>
      <c r="L959" s="34">
        <v>16.32</v>
      </c>
      <c r="M959" s="34"/>
      <c r="N959" s="34"/>
    </row>
    <row r="960" spans="1:14" ht="12.75" hidden="1">
      <c r="A960" s="27"/>
      <c r="B960" s="29" t="s">
        <v>26</v>
      </c>
      <c r="C960" s="34"/>
      <c r="D960" s="34"/>
      <c r="E960" s="34"/>
      <c r="F960" s="34"/>
      <c r="G960" s="34">
        <v>0.03</v>
      </c>
      <c r="H960" s="34"/>
      <c r="I960" s="34"/>
      <c r="J960" s="34"/>
      <c r="K960" s="34"/>
      <c r="L960" s="34">
        <v>0.36</v>
      </c>
      <c r="M960" s="34"/>
      <c r="N960" s="34"/>
    </row>
    <row r="961" spans="1:14" ht="12.75" hidden="1">
      <c r="A961" s="27"/>
      <c r="B961" s="29" t="s">
        <v>27</v>
      </c>
      <c r="C961" s="34"/>
      <c r="D961" s="34"/>
      <c r="E961" s="34"/>
      <c r="F961" s="34"/>
      <c r="G961" s="34">
        <v>365.57</v>
      </c>
      <c r="H961" s="34"/>
      <c r="I961" s="34"/>
      <c r="J961" s="34"/>
      <c r="K961" s="34"/>
      <c r="L961" s="34">
        <v>1001.65</v>
      </c>
      <c r="M961" s="34"/>
      <c r="N961" s="34"/>
    </row>
    <row r="962" spans="1:14" ht="25.5" hidden="1">
      <c r="A962" s="27"/>
      <c r="B962" s="29" t="s">
        <v>28</v>
      </c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</row>
    <row r="963" spans="1:15" ht="25.5" hidden="1">
      <c r="A963" s="27"/>
      <c r="B963" s="29" t="s">
        <v>29</v>
      </c>
      <c r="C963" s="34"/>
      <c r="D963" s="36"/>
      <c r="E963" s="34"/>
      <c r="F963" s="34"/>
      <c r="G963" s="34"/>
      <c r="H963" s="34"/>
      <c r="I963" s="34"/>
      <c r="J963" s="34"/>
      <c r="K963" s="36"/>
      <c r="L963" s="34"/>
      <c r="M963" s="34"/>
      <c r="N963" s="34"/>
      <c r="O963" s="14" t="s">
        <v>30</v>
      </c>
    </row>
    <row r="964" spans="1:14" ht="12.75" hidden="1">
      <c r="A964" s="27"/>
      <c r="B964" s="29" t="s">
        <v>31</v>
      </c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</row>
    <row r="965" spans="1:14" ht="25.5" hidden="1">
      <c r="A965" s="27"/>
      <c r="B965" s="29" t="s">
        <v>32</v>
      </c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</row>
    <row r="966" spans="1:14" ht="12.75" hidden="1">
      <c r="A966" s="27"/>
      <c r="B966" s="29" t="s">
        <v>33</v>
      </c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</row>
    <row r="967" spans="1:16" ht="12.75" hidden="1">
      <c r="A967" s="27"/>
      <c r="B967" s="29" t="s">
        <v>34</v>
      </c>
      <c r="C967" s="34"/>
      <c r="D967" s="34">
        <v>95</v>
      </c>
      <c r="E967" s="34"/>
      <c r="F967" s="34"/>
      <c r="G967" s="35">
        <f>IF('Базовые цены с учетом расхода'!N52&gt;0,'Базовые цены с учетом расхода'!N52,IF('Базовые цены с учетом расхода'!N52&lt;0,'Базовые цены с учетом расхода'!N52,""))</f>
        <v>111.19</v>
      </c>
      <c r="H967" s="34"/>
      <c r="I967" s="34"/>
      <c r="J967" s="34"/>
      <c r="K967" s="34">
        <v>80</v>
      </c>
      <c r="L967" s="35">
        <f>IF('Текущие цены с учетом расхода'!N52&gt;0,'Текущие цены с учетом расхода'!N52,IF('Текущие цены с учетом расхода'!N52&lt;0,'Текущие цены с учетом расхода'!N52,""))</f>
        <v>1086.14</v>
      </c>
      <c r="M967" s="34"/>
      <c r="N967" s="34"/>
      <c r="P967" s="19" t="s">
        <v>35</v>
      </c>
    </row>
    <row r="968" spans="1:16" ht="12.75" hidden="1">
      <c r="A968" s="27"/>
      <c r="B968" s="29" t="s">
        <v>36</v>
      </c>
      <c r="C968" s="34"/>
      <c r="D968" s="34">
        <v>95</v>
      </c>
      <c r="E968" s="34"/>
      <c r="F968" s="34"/>
      <c r="G968" s="35">
        <f>IF('Базовые цены с учетом расхода'!P52&gt;0,'Базовые цены с учетом расхода'!P52,IF('Базовые цены с учетом расхода'!P52&lt;0,'Базовые цены с учетом расхода'!P52,""))</f>
        <v>111.16</v>
      </c>
      <c r="H968" s="34"/>
      <c r="I968" s="34"/>
      <c r="J968" s="34"/>
      <c r="K968" s="34">
        <v>80</v>
      </c>
      <c r="L968" s="35">
        <f>IF('Текущие цены с учетом расхода'!P52&gt;0,'Текущие цены с учетом расхода'!P52,IF('Текущие цены с учетом расхода'!P52&lt;0,'Текущие цены с учетом расхода'!P52,""))</f>
        <v>1085.85</v>
      </c>
      <c r="M968" s="34"/>
      <c r="N968" s="34"/>
      <c r="P968" s="19" t="s">
        <v>37</v>
      </c>
    </row>
    <row r="969" spans="1:16" ht="25.5" hidden="1">
      <c r="A969" s="27"/>
      <c r="B969" s="29" t="s">
        <v>38</v>
      </c>
      <c r="C969" s="34"/>
      <c r="D969" s="34">
        <v>95</v>
      </c>
      <c r="E969" s="34"/>
      <c r="F969" s="34"/>
      <c r="G969" s="35">
        <f>IF('Базовые цены с учетом расхода'!Q52&gt;0,'Базовые цены с учетом расхода'!Q52,IF('Базовые цены с учетом расхода'!Q52&lt;0,'Базовые цены с учетом расхода'!Q52,""))</f>
        <v>0.03</v>
      </c>
      <c r="H969" s="34"/>
      <c r="I969" s="34"/>
      <c r="J969" s="34"/>
      <c r="K969" s="34">
        <v>80</v>
      </c>
      <c r="L969" s="35">
        <f>IF('Текущие цены с учетом расхода'!Q52&gt;0,'Текущие цены с учетом расхода'!Q52,IF('Текущие цены с учетом расхода'!Q52&lt;0,'Текущие цены с учетом расхода'!Q52,""))</f>
        <v>0.29</v>
      </c>
      <c r="M969" s="34"/>
      <c r="N969" s="34"/>
      <c r="P969" s="19" t="s">
        <v>39</v>
      </c>
    </row>
    <row r="970" spans="1:16" ht="12.75" hidden="1">
      <c r="A970" s="27"/>
      <c r="B970" s="29" t="s">
        <v>40</v>
      </c>
      <c r="C970" s="34"/>
      <c r="D970" s="34">
        <v>47</v>
      </c>
      <c r="E970" s="34"/>
      <c r="F970" s="34"/>
      <c r="G970" s="35">
        <f>IF('Базовые цены с учетом расхода'!O52&gt;0,'Базовые цены с учетом расхода'!O52,IF('Базовые цены с учетом расхода'!O52&lt;0,'Базовые цены с учетом расхода'!O52,""))</f>
        <v>55.01</v>
      </c>
      <c r="H970" s="34"/>
      <c r="I970" s="34"/>
      <c r="J970" s="34"/>
      <c r="K970" s="34">
        <v>37</v>
      </c>
      <c r="L970" s="35">
        <f>IF('Текущие цены с учетом расхода'!O52&gt;0,'Текущие цены с учетом расхода'!O52,IF('Текущие цены с учетом расхода'!O52&lt;0,'Текущие цены с учетом расхода'!O52,""))</f>
        <v>502.34</v>
      </c>
      <c r="M970" s="34"/>
      <c r="N970" s="34"/>
      <c r="P970" s="19" t="s">
        <v>41</v>
      </c>
    </row>
    <row r="971" spans="1:16" ht="12.75" hidden="1">
      <c r="A971" s="27"/>
      <c r="B971" s="29" t="s">
        <v>42</v>
      </c>
      <c r="C971" s="34"/>
      <c r="D971" s="34">
        <v>47</v>
      </c>
      <c r="E971" s="34"/>
      <c r="F971" s="34"/>
      <c r="G971" s="35">
        <f>IF('Базовые цены с учетом расхода'!R52&gt;0,'Базовые цены с учетом расхода'!R52,IF('Базовые цены с учетом расхода'!R52&lt;0,'Базовые цены с учетом расхода'!R52,""))</f>
        <v>54.99</v>
      </c>
      <c r="H971" s="34"/>
      <c r="I971" s="34"/>
      <c r="J971" s="34"/>
      <c r="K971" s="34">
        <v>37</v>
      </c>
      <c r="L971" s="35">
        <f>IF('Текущие цены с учетом расхода'!R52&gt;0,'Текущие цены с учетом расхода'!R52,IF('Текущие цены с учетом расхода'!R52&lt;0,'Текущие цены с учетом расхода'!R52,""))</f>
        <v>502.21</v>
      </c>
      <c r="M971" s="34"/>
      <c r="N971" s="34"/>
      <c r="P971" s="19" t="s">
        <v>43</v>
      </c>
    </row>
    <row r="972" spans="1:16" ht="12.75" hidden="1">
      <c r="A972" s="27"/>
      <c r="B972" s="29" t="s">
        <v>44</v>
      </c>
      <c r="C972" s="34"/>
      <c r="D972" s="34">
        <v>47</v>
      </c>
      <c r="E972" s="34"/>
      <c r="F972" s="34"/>
      <c r="G972" s="35">
        <f>IF('Базовые цены с учетом расхода'!S52&gt;0,'Базовые цены с учетом расхода'!S52,IF('Базовые цены с учетом расхода'!S52&lt;0,'Базовые цены с учетом расхода'!S52,""))</f>
        <v>0.01</v>
      </c>
      <c r="H972" s="34"/>
      <c r="I972" s="34"/>
      <c r="J972" s="34"/>
      <c r="K972" s="34">
        <v>37</v>
      </c>
      <c r="L972" s="35">
        <f>IF('Текущие цены с учетом расхода'!S52&gt;0,'Текущие цены с учетом расхода'!S52,IF('Текущие цены с учетом расхода'!S52&lt;0,'Текущие цены с учетом расхода'!S52,""))</f>
        <v>0.13</v>
      </c>
      <c r="M972" s="34"/>
      <c r="N972" s="34"/>
      <c r="P972" s="19" t="s">
        <v>45</v>
      </c>
    </row>
    <row r="973" spans="1:14" ht="12.75">
      <c r="A973" s="27"/>
      <c r="B973" s="27"/>
      <c r="C973" s="34"/>
      <c r="D973" s="34"/>
      <c r="E973" s="34"/>
      <c r="F973" s="34"/>
      <c r="G973" s="34"/>
      <c r="H973" s="34"/>
      <c r="I973" s="34"/>
      <c r="J973" s="78" t="s">
        <v>19</v>
      </c>
      <c r="K973" s="78"/>
      <c r="L973" s="78"/>
      <c r="M973" s="78"/>
      <c r="N973" s="78"/>
    </row>
    <row r="974" spans="1:14" ht="12.75">
      <c r="A974" s="27"/>
      <c r="B974" s="27"/>
      <c r="C974" s="34"/>
      <c r="D974" s="34"/>
      <c r="E974" s="34"/>
      <c r="F974" s="34"/>
      <c r="G974" s="34"/>
      <c r="H974" s="34"/>
      <c r="I974" s="34"/>
      <c r="J974" s="79" t="s">
        <v>210</v>
      </c>
      <c r="K974" s="79"/>
      <c r="L974" s="79"/>
      <c r="M974" s="79"/>
      <c r="N974" s="79"/>
    </row>
    <row r="975" spans="1:14" ht="12.75">
      <c r="A975" s="28" t="s">
        <v>211</v>
      </c>
      <c r="B975" s="63" t="s">
        <v>212</v>
      </c>
      <c r="C975" s="34">
        <v>0.144</v>
      </c>
      <c r="D975" s="35">
        <f>'Базовые цены за единицу'!B53</f>
        <v>809.17</v>
      </c>
      <c r="E975" s="35">
        <f>'Базовые цены за единицу'!C53</f>
        <v>235.74</v>
      </c>
      <c r="F975" s="35">
        <f>'Базовые цены за единицу'!D53</f>
        <v>8.58</v>
      </c>
      <c r="G975" s="35">
        <f>'Базовые цены с учетом расхода'!B53</f>
        <v>116.53</v>
      </c>
      <c r="H975" s="35">
        <f>'Базовые цены с учетом расхода'!C53</f>
        <v>33.95</v>
      </c>
      <c r="I975" s="35">
        <f>'Базовые цены с учетом расхода'!D53</f>
        <v>1.24</v>
      </c>
      <c r="J975" s="34">
        <v>11.6</v>
      </c>
      <c r="K975" s="35">
        <v>5.87</v>
      </c>
      <c r="L975" s="46">
        <f>'Текущие цены с учетом расхода'!B53</f>
        <v>647.49</v>
      </c>
      <c r="M975" s="46">
        <f>'Текущие цены с учетом расхода'!C53</f>
        <v>393.78</v>
      </c>
      <c r="N975" s="35">
        <f>'Текущие цены с учетом расхода'!D53</f>
        <v>7.25</v>
      </c>
    </row>
    <row r="976" spans="1:14" ht="42.75" customHeight="1">
      <c r="A976" s="27"/>
      <c r="B976" s="64"/>
      <c r="C976" s="34"/>
      <c r="D976" s="34"/>
      <c r="E976" s="35">
        <f>'Базовые цены за единицу'!F53</f>
        <v>564.85</v>
      </c>
      <c r="F976" s="35">
        <f>'Базовые цены за единицу'!E53</f>
        <v>1.12</v>
      </c>
      <c r="G976" s="34"/>
      <c r="H976" s="35">
        <f>'Базовые цены с учетом расхода'!F53</f>
        <v>81.34</v>
      </c>
      <c r="I976" s="35">
        <f>'Базовые цены с учетом расхода'!E53</f>
        <v>0.16</v>
      </c>
      <c r="J976" s="35">
        <v>3.03</v>
      </c>
      <c r="K976" s="35">
        <v>11.6</v>
      </c>
      <c r="L976" s="34"/>
      <c r="M976" s="46">
        <f>'Текущие цены с учетом расхода'!F53</f>
        <v>246.46</v>
      </c>
      <c r="N976" s="35">
        <f>'Текущие цены с учетом расхода'!E53</f>
        <v>1.87</v>
      </c>
    </row>
    <row r="977" spans="1:14" ht="12.75" hidden="1">
      <c r="A977" s="27"/>
      <c r="B977" s="29" t="s">
        <v>24</v>
      </c>
      <c r="C977" s="34"/>
      <c r="D977" s="34"/>
      <c r="E977" s="34"/>
      <c r="F977" s="34"/>
      <c r="G977" s="34">
        <v>33.95</v>
      </c>
      <c r="H977" s="34"/>
      <c r="I977" s="34"/>
      <c r="J977" s="34"/>
      <c r="K977" s="34"/>
      <c r="L977" s="34">
        <v>393.78</v>
      </c>
      <c r="M977" s="34"/>
      <c r="N977" s="34"/>
    </row>
    <row r="978" spans="1:14" ht="12.75" hidden="1">
      <c r="A978" s="27"/>
      <c r="B978" s="29" t="s">
        <v>25</v>
      </c>
      <c r="C978" s="34"/>
      <c r="D978" s="34"/>
      <c r="E978" s="34"/>
      <c r="F978" s="34"/>
      <c r="G978" s="34">
        <v>1.24</v>
      </c>
      <c r="H978" s="34"/>
      <c r="I978" s="34"/>
      <c r="J978" s="34"/>
      <c r="K978" s="34"/>
      <c r="L978" s="34">
        <v>7.25</v>
      </c>
      <c r="M978" s="34"/>
      <c r="N978" s="34"/>
    </row>
    <row r="979" spans="1:14" ht="12.75" hidden="1">
      <c r="A979" s="27"/>
      <c r="B979" s="29" t="s">
        <v>26</v>
      </c>
      <c r="C979" s="34"/>
      <c r="D979" s="34"/>
      <c r="E979" s="34"/>
      <c r="F979" s="34"/>
      <c r="G979" s="34">
        <v>0.16</v>
      </c>
      <c r="H979" s="34"/>
      <c r="I979" s="34"/>
      <c r="J979" s="34"/>
      <c r="K979" s="34"/>
      <c r="L979" s="34">
        <v>1.87</v>
      </c>
      <c r="M979" s="34"/>
      <c r="N979" s="34"/>
    </row>
    <row r="980" spans="1:14" ht="12.75" hidden="1">
      <c r="A980" s="27"/>
      <c r="B980" s="29" t="s">
        <v>27</v>
      </c>
      <c r="C980" s="34"/>
      <c r="D980" s="34"/>
      <c r="E980" s="34"/>
      <c r="F980" s="34"/>
      <c r="G980" s="34">
        <v>81.34</v>
      </c>
      <c r="H980" s="34"/>
      <c r="I980" s="34"/>
      <c r="J980" s="34"/>
      <c r="K980" s="34"/>
      <c r="L980" s="34">
        <v>246.46</v>
      </c>
      <c r="M980" s="34"/>
      <c r="N980" s="34"/>
    </row>
    <row r="981" spans="1:14" ht="25.5" hidden="1">
      <c r="A981" s="27"/>
      <c r="B981" s="29" t="s">
        <v>28</v>
      </c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</row>
    <row r="982" spans="1:15" ht="25.5" hidden="1">
      <c r="A982" s="27"/>
      <c r="B982" s="29" t="s">
        <v>29</v>
      </c>
      <c r="C982" s="34"/>
      <c r="D982" s="36"/>
      <c r="E982" s="34"/>
      <c r="F982" s="34"/>
      <c r="G982" s="34"/>
      <c r="H982" s="34"/>
      <c r="I982" s="34"/>
      <c r="J982" s="34"/>
      <c r="K982" s="36"/>
      <c r="L982" s="34"/>
      <c r="M982" s="34"/>
      <c r="N982" s="34"/>
      <c r="O982" s="14" t="s">
        <v>30</v>
      </c>
    </row>
    <row r="983" spans="1:14" ht="12.75" hidden="1">
      <c r="A983" s="27"/>
      <c r="B983" s="29" t="s">
        <v>31</v>
      </c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</row>
    <row r="984" spans="1:14" ht="25.5" hidden="1">
      <c r="A984" s="27"/>
      <c r="B984" s="29" t="s">
        <v>32</v>
      </c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</row>
    <row r="985" spans="1:14" ht="12.75" hidden="1">
      <c r="A985" s="27"/>
      <c r="B985" s="29" t="s">
        <v>33</v>
      </c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</row>
    <row r="986" spans="1:16" ht="12.75" hidden="1">
      <c r="A986" s="27"/>
      <c r="B986" s="29" t="s">
        <v>34</v>
      </c>
      <c r="C986" s="34"/>
      <c r="D986" s="34">
        <v>80</v>
      </c>
      <c r="E986" s="34"/>
      <c r="F986" s="34"/>
      <c r="G986" s="35">
        <f>IF('Базовые цены с учетом расхода'!N53&gt;0,'Базовые цены с учетом расхода'!N53,IF('Базовые цены с учетом расхода'!N53&lt;0,'Базовые цены с учетом расхода'!N53,""))</f>
        <v>27.29</v>
      </c>
      <c r="H986" s="34"/>
      <c r="I986" s="34"/>
      <c r="J986" s="34"/>
      <c r="K986" s="34">
        <v>68</v>
      </c>
      <c r="L986" s="35">
        <f>IF('Текущие цены с учетом расхода'!N53&gt;0,'Текущие цены с учетом расхода'!N53,IF('Текущие цены с учетом расхода'!N53&lt;0,'Текущие цены с учетом расхода'!N53,""))</f>
        <v>269.04</v>
      </c>
      <c r="M986" s="34"/>
      <c r="N986" s="34"/>
      <c r="P986" s="19" t="s">
        <v>35</v>
      </c>
    </row>
    <row r="987" spans="1:16" ht="12.75" hidden="1">
      <c r="A987" s="27"/>
      <c r="B987" s="29" t="s">
        <v>36</v>
      </c>
      <c r="C987" s="34"/>
      <c r="D987" s="34">
        <v>80</v>
      </c>
      <c r="E987" s="34"/>
      <c r="F987" s="34"/>
      <c r="G987" s="35">
        <f>IF('Базовые цены с учетом расхода'!P53&gt;0,'Базовые цены с учетом расхода'!P53,IF('Базовые цены с учетом расхода'!P53&lt;0,'Базовые цены с учетом расхода'!P53,""))</f>
        <v>27.16</v>
      </c>
      <c r="H987" s="34"/>
      <c r="I987" s="34"/>
      <c r="J987" s="34"/>
      <c r="K987" s="34">
        <v>68</v>
      </c>
      <c r="L987" s="35">
        <f>IF('Текущие цены с учетом расхода'!P53&gt;0,'Текущие цены с учетом расхода'!P53,IF('Текущие цены с учетом расхода'!P53&lt;0,'Текущие цены с учетом расхода'!P53,""))</f>
        <v>267.77</v>
      </c>
      <c r="M987" s="34"/>
      <c r="N987" s="34"/>
      <c r="P987" s="19" t="s">
        <v>37</v>
      </c>
    </row>
    <row r="988" spans="1:16" ht="25.5" hidden="1">
      <c r="A988" s="27"/>
      <c r="B988" s="29" t="s">
        <v>38</v>
      </c>
      <c r="C988" s="34"/>
      <c r="D988" s="34">
        <v>80</v>
      </c>
      <c r="E988" s="34"/>
      <c r="F988" s="34"/>
      <c r="G988" s="35">
        <f>IF('Базовые цены с учетом расхода'!Q53&gt;0,'Базовые цены с учетом расхода'!Q53,IF('Базовые цены с учетом расхода'!Q53&lt;0,'Базовые цены с учетом расхода'!Q53,""))</f>
        <v>0.13</v>
      </c>
      <c r="H988" s="34"/>
      <c r="I988" s="34"/>
      <c r="J988" s="34"/>
      <c r="K988" s="34">
        <v>68</v>
      </c>
      <c r="L988" s="35">
        <f>IF('Текущие цены с учетом расхода'!Q53&gt;0,'Текущие цены с учетом расхода'!Q53,IF('Текущие цены с учетом расхода'!Q53&lt;0,'Текущие цены с учетом расхода'!Q53,""))</f>
        <v>1.27</v>
      </c>
      <c r="M988" s="34"/>
      <c r="N988" s="34"/>
      <c r="P988" s="19" t="s">
        <v>39</v>
      </c>
    </row>
    <row r="989" spans="1:16" ht="12.75" hidden="1">
      <c r="A989" s="27"/>
      <c r="B989" s="29" t="s">
        <v>40</v>
      </c>
      <c r="C989" s="34"/>
      <c r="D989" s="34">
        <v>50</v>
      </c>
      <c r="E989" s="34"/>
      <c r="F989" s="34"/>
      <c r="G989" s="35">
        <f>IF('Базовые цены с учетом расхода'!O53&gt;0,'Базовые цены с учетом расхода'!O53,IF('Базовые цены с учетом расхода'!O53&lt;0,'Базовые цены с учетом расхода'!O53,""))</f>
        <v>17.06</v>
      </c>
      <c r="H989" s="34"/>
      <c r="I989" s="34"/>
      <c r="J989" s="34"/>
      <c r="K989" s="34">
        <v>40</v>
      </c>
      <c r="L989" s="35">
        <f>IF('Текущие цены с учетом расхода'!O53&gt;0,'Текущие цены с учетом расхода'!O53,IF('Текущие цены с учетом расхода'!O53&lt;0,'Текущие цены с учетом расхода'!O53,""))</f>
        <v>158.26</v>
      </c>
      <c r="M989" s="34"/>
      <c r="N989" s="34"/>
      <c r="P989" s="19" t="s">
        <v>41</v>
      </c>
    </row>
    <row r="990" spans="1:16" ht="12.75" hidden="1">
      <c r="A990" s="27"/>
      <c r="B990" s="29" t="s">
        <v>42</v>
      </c>
      <c r="C990" s="34"/>
      <c r="D990" s="34">
        <v>50</v>
      </c>
      <c r="E990" s="34"/>
      <c r="F990" s="34"/>
      <c r="G990" s="35">
        <f>IF('Базовые цены с учетом расхода'!R53&gt;0,'Базовые цены с учетом расхода'!R53,IF('Базовые цены с учетом расхода'!R53&lt;0,'Базовые цены с учетом расхода'!R53,""))</f>
        <v>16.97</v>
      </c>
      <c r="H990" s="34"/>
      <c r="I990" s="34"/>
      <c r="J990" s="34"/>
      <c r="K990" s="34">
        <v>40</v>
      </c>
      <c r="L990" s="35">
        <f>IF('Текущие цены с учетом расхода'!R53&gt;0,'Текущие цены с учетом расхода'!R53,IF('Текущие цены с учетом расхода'!R53&lt;0,'Текущие цены с учетом расхода'!R53,""))</f>
        <v>157.51</v>
      </c>
      <c r="M990" s="34"/>
      <c r="N990" s="34"/>
      <c r="P990" s="19" t="s">
        <v>43</v>
      </c>
    </row>
    <row r="991" spans="1:16" ht="12.75" hidden="1">
      <c r="A991" s="27"/>
      <c r="B991" s="29" t="s">
        <v>44</v>
      </c>
      <c r="C991" s="34"/>
      <c r="D991" s="34">
        <v>50</v>
      </c>
      <c r="E991" s="34"/>
      <c r="F991" s="34"/>
      <c r="G991" s="35">
        <f>IF('Базовые цены с учетом расхода'!S53&gt;0,'Базовые цены с учетом расхода'!S53,IF('Базовые цены с учетом расхода'!S53&lt;0,'Базовые цены с учетом расхода'!S53,""))</f>
        <v>0.08</v>
      </c>
      <c r="H991" s="34"/>
      <c r="I991" s="34"/>
      <c r="J991" s="34"/>
      <c r="K991" s="34">
        <v>40</v>
      </c>
      <c r="L991" s="35">
        <f>IF('Текущие цены с учетом расхода'!S53&gt;0,'Текущие цены с учетом расхода'!S53,IF('Текущие цены с учетом расхода'!S53&lt;0,'Текущие цены с учетом расхода'!S53,""))</f>
        <v>0.75</v>
      </c>
      <c r="M991" s="34"/>
      <c r="N991" s="34"/>
      <c r="P991" s="19" t="s">
        <v>45</v>
      </c>
    </row>
    <row r="992" spans="1:14" ht="12.75">
      <c r="A992" s="27"/>
      <c r="B992" s="27"/>
      <c r="C992" s="34"/>
      <c r="D992" s="34"/>
      <c r="E992" s="34"/>
      <c r="F992" s="34"/>
      <c r="G992" s="34"/>
      <c r="H992" s="34"/>
      <c r="I992" s="34"/>
      <c r="J992" s="78" t="s">
        <v>19</v>
      </c>
      <c r="K992" s="78"/>
      <c r="L992" s="78"/>
      <c r="M992" s="78"/>
      <c r="N992" s="78"/>
    </row>
    <row r="993" spans="1:14" ht="12.75">
      <c r="A993" s="27"/>
      <c r="B993" s="27"/>
      <c r="C993" s="34"/>
      <c r="D993" s="34"/>
      <c r="E993" s="34"/>
      <c r="F993" s="34"/>
      <c r="G993" s="34"/>
      <c r="H993" s="34"/>
      <c r="I993" s="34"/>
      <c r="J993" s="79" t="s">
        <v>213</v>
      </c>
      <c r="K993" s="79"/>
      <c r="L993" s="79"/>
      <c r="M993" s="79"/>
      <c r="N993" s="79"/>
    </row>
    <row r="994" spans="1:14" ht="12.75">
      <c r="A994" s="28" t="s">
        <v>214</v>
      </c>
      <c r="B994" s="63" t="s">
        <v>215</v>
      </c>
      <c r="C994" s="34">
        <v>0.0675</v>
      </c>
      <c r="D994" s="35">
        <f>'Базовые цены за единицу'!B54</f>
        <v>4212.03</v>
      </c>
      <c r="E994" s="35">
        <f>'Базовые цены за единицу'!C54</f>
        <v>2104.98</v>
      </c>
      <c r="F994" s="35">
        <f>'Базовые цены за единицу'!D54</f>
        <v>79.44</v>
      </c>
      <c r="G994" s="35">
        <f>'Базовые цены с учетом расхода'!B54</f>
        <v>284.31</v>
      </c>
      <c r="H994" s="35">
        <f>'Базовые цены с учетом расхода'!C54</f>
        <v>142.09</v>
      </c>
      <c r="I994" s="35">
        <f>'Базовые цены с учетом расхода'!D54</f>
        <v>5.36</v>
      </c>
      <c r="J994" s="34">
        <v>11.6</v>
      </c>
      <c r="K994" s="35">
        <v>6.53</v>
      </c>
      <c r="L994" s="46">
        <f>'Текущие цены с учетом расхода'!B54</f>
        <v>2330.58</v>
      </c>
      <c r="M994" s="46">
        <f>'Текущие цены с учетом расхода'!C54</f>
        <v>1648.2</v>
      </c>
      <c r="N994" s="35">
        <f>'Текущие цены с учетом расхода'!D54</f>
        <v>35.01</v>
      </c>
    </row>
    <row r="995" spans="1:14" ht="40.5" customHeight="1">
      <c r="A995" s="27"/>
      <c r="B995" s="64"/>
      <c r="C995" s="34"/>
      <c r="D995" s="34"/>
      <c r="E995" s="35">
        <f>'Базовые цены за единицу'!F54</f>
        <v>2027.61</v>
      </c>
      <c r="F995" s="35">
        <f>'Базовые цены за единицу'!E54</f>
        <v>28.81</v>
      </c>
      <c r="G995" s="34"/>
      <c r="H995" s="35">
        <f>'Базовые цены с учетом расхода'!F54</f>
        <v>136.86</v>
      </c>
      <c r="I995" s="35">
        <f>'Базовые цены с учетом расхода'!E54</f>
        <v>1.94</v>
      </c>
      <c r="J995" s="35">
        <v>4.73</v>
      </c>
      <c r="K995" s="35">
        <v>11.6</v>
      </c>
      <c r="L995" s="34"/>
      <c r="M995" s="46">
        <f>'Текущие цены с учетом расхода'!F54</f>
        <v>647.37</v>
      </c>
      <c r="N995" s="35">
        <f>'Текущие цены с учетом расхода'!E54</f>
        <v>22.56</v>
      </c>
    </row>
    <row r="996" spans="1:14" ht="12.75">
      <c r="A996" s="27"/>
      <c r="B996" s="65" t="s">
        <v>63</v>
      </c>
      <c r="C996" s="65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N996" s="65"/>
    </row>
    <row r="997" spans="1:14" ht="12.75" hidden="1">
      <c r="A997" s="27"/>
      <c r="B997" s="29" t="s">
        <v>24</v>
      </c>
      <c r="C997" s="34"/>
      <c r="D997" s="34"/>
      <c r="E997" s="34"/>
      <c r="F997" s="34"/>
      <c r="G997" s="34">
        <v>142.09</v>
      </c>
      <c r="H997" s="34"/>
      <c r="I997" s="34"/>
      <c r="J997" s="34"/>
      <c r="K997" s="34"/>
      <c r="L997" s="34">
        <v>1648.2</v>
      </c>
      <c r="M997" s="34"/>
      <c r="N997" s="34"/>
    </row>
    <row r="998" spans="1:14" ht="12.75" hidden="1">
      <c r="A998" s="27"/>
      <c r="B998" s="29" t="s">
        <v>25</v>
      </c>
      <c r="C998" s="34"/>
      <c r="D998" s="34"/>
      <c r="E998" s="34"/>
      <c r="F998" s="34"/>
      <c r="G998" s="34">
        <v>5.36</v>
      </c>
      <c r="H998" s="34"/>
      <c r="I998" s="34"/>
      <c r="J998" s="34"/>
      <c r="K998" s="34"/>
      <c r="L998" s="34">
        <v>35.01</v>
      </c>
      <c r="M998" s="34"/>
      <c r="N998" s="34"/>
    </row>
    <row r="999" spans="1:14" ht="12.75" hidden="1">
      <c r="A999" s="27"/>
      <c r="B999" s="29" t="s">
        <v>26</v>
      </c>
      <c r="C999" s="34"/>
      <c r="D999" s="34"/>
      <c r="E999" s="34"/>
      <c r="F999" s="34"/>
      <c r="G999" s="34">
        <v>1.94</v>
      </c>
      <c r="H999" s="34"/>
      <c r="I999" s="34"/>
      <c r="J999" s="34"/>
      <c r="K999" s="34"/>
      <c r="L999" s="34">
        <v>22.56</v>
      </c>
      <c r="M999" s="34"/>
      <c r="N999" s="34"/>
    </row>
    <row r="1000" spans="1:14" ht="12.75" hidden="1">
      <c r="A1000" s="27"/>
      <c r="B1000" s="29" t="s">
        <v>27</v>
      </c>
      <c r="C1000" s="34"/>
      <c r="D1000" s="34"/>
      <c r="E1000" s="34"/>
      <c r="F1000" s="34"/>
      <c r="G1000" s="34">
        <v>136.86</v>
      </c>
      <c r="H1000" s="34"/>
      <c r="I1000" s="34"/>
      <c r="J1000" s="34"/>
      <c r="K1000" s="34"/>
      <c r="L1000" s="34">
        <v>647.37</v>
      </c>
      <c r="M1000" s="34"/>
      <c r="N1000" s="34"/>
    </row>
    <row r="1001" spans="1:14" ht="25.5" hidden="1">
      <c r="A1001" s="27"/>
      <c r="B1001" s="29" t="s">
        <v>28</v>
      </c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</row>
    <row r="1002" spans="1:15" ht="25.5" hidden="1">
      <c r="A1002" s="27"/>
      <c r="B1002" s="29" t="s">
        <v>29</v>
      </c>
      <c r="C1002" s="34"/>
      <c r="D1002" s="36"/>
      <c r="E1002" s="34"/>
      <c r="F1002" s="34"/>
      <c r="G1002" s="34"/>
      <c r="H1002" s="34"/>
      <c r="I1002" s="34"/>
      <c r="J1002" s="34"/>
      <c r="K1002" s="36"/>
      <c r="L1002" s="34"/>
      <c r="M1002" s="34"/>
      <c r="N1002" s="34"/>
      <c r="O1002" s="14" t="s">
        <v>30</v>
      </c>
    </row>
    <row r="1003" spans="1:14" ht="12.75" hidden="1">
      <c r="A1003" s="27"/>
      <c r="B1003" s="29" t="s">
        <v>31</v>
      </c>
      <c r="C1003" s="34"/>
      <c r="D1003" s="34"/>
      <c r="E1003" s="34"/>
      <c r="F1003" s="34"/>
      <c r="G1003" s="34"/>
      <c r="H1003" s="34"/>
      <c r="I1003" s="34"/>
      <c r="J1003" s="34"/>
      <c r="K1003" s="34"/>
      <c r="L1003" s="34"/>
      <c r="M1003" s="34"/>
      <c r="N1003" s="34"/>
    </row>
    <row r="1004" spans="1:14" ht="25.5" hidden="1">
      <c r="A1004" s="27"/>
      <c r="B1004" s="29" t="s">
        <v>32</v>
      </c>
      <c r="C1004" s="34"/>
      <c r="D1004" s="34"/>
      <c r="E1004" s="34"/>
      <c r="F1004" s="34"/>
      <c r="G1004" s="34"/>
      <c r="H1004" s="34"/>
      <c r="I1004" s="34"/>
      <c r="J1004" s="34"/>
      <c r="K1004" s="34"/>
      <c r="L1004" s="34"/>
      <c r="M1004" s="34"/>
      <c r="N1004" s="34"/>
    </row>
    <row r="1005" spans="1:14" ht="12.75" hidden="1">
      <c r="A1005" s="27"/>
      <c r="B1005" s="29" t="s">
        <v>33</v>
      </c>
      <c r="C1005" s="34"/>
      <c r="D1005" s="34"/>
      <c r="E1005" s="34"/>
      <c r="F1005" s="34"/>
      <c r="G1005" s="34"/>
      <c r="H1005" s="34"/>
      <c r="I1005" s="34"/>
      <c r="J1005" s="34"/>
      <c r="K1005" s="34"/>
      <c r="L1005" s="34"/>
      <c r="M1005" s="34"/>
      <c r="N1005" s="34"/>
    </row>
    <row r="1006" spans="1:16" ht="12.75" hidden="1">
      <c r="A1006" s="27"/>
      <c r="B1006" s="29" t="s">
        <v>34</v>
      </c>
      <c r="C1006" s="34"/>
      <c r="D1006" s="34">
        <v>95</v>
      </c>
      <c r="E1006" s="34"/>
      <c r="F1006" s="34"/>
      <c r="G1006" s="35">
        <f>IF('Базовые цены с учетом расхода'!N54&gt;0,'Базовые цены с учетом расхода'!N54,IF('Базовые цены с учетом расхода'!N54&lt;0,'Базовые цены с учетом расхода'!N54,""))</f>
        <v>136.83</v>
      </c>
      <c r="H1006" s="34"/>
      <c r="I1006" s="34"/>
      <c r="J1006" s="34"/>
      <c r="K1006" s="34">
        <v>80</v>
      </c>
      <c r="L1006" s="35">
        <f>IF('Текущие цены с учетом расхода'!N54&gt;0,'Текущие цены с учетом расхода'!N54,IF('Текущие цены с учетом расхода'!N54&lt;0,'Текущие цены с учетом расхода'!N54,""))</f>
        <v>1336.61</v>
      </c>
      <c r="M1006" s="34"/>
      <c r="N1006" s="34"/>
      <c r="P1006" s="19" t="s">
        <v>35</v>
      </c>
    </row>
    <row r="1007" spans="1:16" ht="12.75" hidden="1">
      <c r="A1007" s="27"/>
      <c r="B1007" s="29" t="s">
        <v>36</v>
      </c>
      <c r="C1007" s="34"/>
      <c r="D1007" s="34">
        <v>95</v>
      </c>
      <c r="E1007" s="34"/>
      <c r="F1007" s="34"/>
      <c r="G1007" s="35">
        <f>IF('Базовые цены с учетом расхода'!P54&gt;0,'Базовые цены с учетом расхода'!P54,IF('Базовые цены с учетом расхода'!P54&lt;0,'Базовые цены с учетом расхода'!P54,""))</f>
        <v>134.98</v>
      </c>
      <c r="H1007" s="34"/>
      <c r="I1007" s="34"/>
      <c r="J1007" s="34"/>
      <c r="K1007" s="34">
        <v>80</v>
      </c>
      <c r="L1007" s="35">
        <f>IF('Текущие цены с учетом расхода'!P54&gt;0,'Текущие цены с учетом расхода'!P54,IF('Текущие цены с учетом расхода'!P54&lt;0,'Текущие цены с учетом расхода'!P54,""))</f>
        <v>1318.56</v>
      </c>
      <c r="M1007" s="34"/>
      <c r="N1007" s="34"/>
      <c r="P1007" s="19" t="s">
        <v>37</v>
      </c>
    </row>
    <row r="1008" spans="1:16" ht="25.5" hidden="1">
      <c r="A1008" s="27"/>
      <c r="B1008" s="29" t="s">
        <v>38</v>
      </c>
      <c r="C1008" s="34"/>
      <c r="D1008" s="34">
        <v>95</v>
      </c>
      <c r="E1008" s="34"/>
      <c r="F1008" s="34"/>
      <c r="G1008" s="35">
        <f>IF('Базовые цены с учетом расхода'!Q54&gt;0,'Базовые цены с учетом расхода'!Q54,IF('Базовые цены с учетом расхода'!Q54&lt;0,'Базовые цены с учетом расхода'!Q54,""))</f>
        <v>1.85</v>
      </c>
      <c r="H1008" s="34"/>
      <c r="I1008" s="34"/>
      <c r="J1008" s="34"/>
      <c r="K1008" s="34">
        <v>80</v>
      </c>
      <c r="L1008" s="35">
        <f>IF('Текущие цены с учетом расхода'!Q54&gt;0,'Текущие цены с учетом расхода'!Q54,IF('Текущие цены с учетом расхода'!Q54&lt;0,'Текущие цены с учетом расхода'!Q54,""))</f>
        <v>18.05</v>
      </c>
      <c r="M1008" s="34"/>
      <c r="N1008" s="34"/>
      <c r="P1008" s="19" t="s">
        <v>39</v>
      </c>
    </row>
    <row r="1009" spans="1:16" ht="12.75" hidden="1">
      <c r="A1009" s="27"/>
      <c r="B1009" s="29" t="s">
        <v>40</v>
      </c>
      <c r="C1009" s="34"/>
      <c r="D1009" s="34">
        <v>47</v>
      </c>
      <c r="E1009" s="34"/>
      <c r="F1009" s="34"/>
      <c r="G1009" s="35">
        <f>IF('Базовые цены с учетом расхода'!O54&gt;0,'Базовые цены с учетом расхода'!O54,IF('Базовые цены с учетом расхода'!O54&lt;0,'Базовые цены с учетом расхода'!O54,""))</f>
        <v>67.69</v>
      </c>
      <c r="H1009" s="34"/>
      <c r="I1009" s="34"/>
      <c r="J1009" s="34"/>
      <c r="K1009" s="34">
        <v>37</v>
      </c>
      <c r="L1009" s="35">
        <f>IF('Текущие цены с учетом расхода'!O54&gt;0,'Текущие цены с учетом расхода'!O54,IF('Текущие цены с учетом расхода'!O54&lt;0,'Текущие цены с учетом расхода'!O54,""))</f>
        <v>618.18</v>
      </c>
      <c r="M1009" s="34"/>
      <c r="N1009" s="34"/>
      <c r="P1009" s="19" t="s">
        <v>41</v>
      </c>
    </row>
    <row r="1010" spans="1:16" ht="12.75" hidden="1">
      <c r="A1010" s="27"/>
      <c r="B1010" s="29" t="s">
        <v>42</v>
      </c>
      <c r="C1010" s="34"/>
      <c r="D1010" s="34">
        <v>47</v>
      </c>
      <c r="E1010" s="34"/>
      <c r="F1010" s="34"/>
      <c r="G1010" s="35">
        <f>IF('Базовые цены с учетом расхода'!R54&gt;0,'Базовые цены с учетом расхода'!R54,IF('Базовые цены с учетом расхода'!R54&lt;0,'Базовые цены с учетом расхода'!R54,""))</f>
        <v>66.78</v>
      </c>
      <c r="H1010" s="34"/>
      <c r="I1010" s="34"/>
      <c r="J1010" s="34"/>
      <c r="K1010" s="34">
        <v>37</v>
      </c>
      <c r="L1010" s="35">
        <f>IF('Текущие цены с учетом расхода'!R54&gt;0,'Текущие цены с учетом расхода'!R54,IF('Текущие цены с учетом расхода'!R54&lt;0,'Текущие цены с учетом расхода'!R54,""))</f>
        <v>609.83</v>
      </c>
      <c r="M1010" s="34"/>
      <c r="N1010" s="34"/>
      <c r="P1010" s="19" t="s">
        <v>43</v>
      </c>
    </row>
    <row r="1011" spans="1:16" ht="12.75" hidden="1">
      <c r="A1011" s="27"/>
      <c r="B1011" s="29" t="s">
        <v>44</v>
      </c>
      <c r="C1011" s="34"/>
      <c r="D1011" s="34">
        <v>47</v>
      </c>
      <c r="E1011" s="34"/>
      <c r="F1011" s="34"/>
      <c r="G1011" s="35">
        <f>IF('Базовые цены с учетом расхода'!S54&gt;0,'Базовые цены с учетом расхода'!S54,IF('Базовые цены с учетом расхода'!S54&lt;0,'Базовые цены с учетом расхода'!S54,""))</f>
        <v>0.91</v>
      </c>
      <c r="H1011" s="34"/>
      <c r="I1011" s="34"/>
      <c r="J1011" s="34"/>
      <c r="K1011" s="34">
        <v>37</v>
      </c>
      <c r="L1011" s="35">
        <f>IF('Текущие цены с учетом расхода'!S54&gt;0,'Текущие цены с учетом расхода'!S54,IF('Текущие цены с учетом расхода'!S54&lt;0,'Текущие цены с учетом расхода'!S54,""))</f>
        <v>8.35</v>
      </c>
      <c r="M1011" s="34"/>
      <c r="N1011" s="34"/>
      <c r="P1011" s="19" t="s">
        <v>45</v>
      </c>
    </row>
    <row r="1012" spans="1:14" ht="12.75">
      <c r="A1012" s="27"/>
      <c r="B1012" s="27"/>
      <c r="C1012" s="34"/>
      <c r="D1012" s="34"/>
      <c r="E1012" s="34"/>
      <c r="F1012" s="34"/>
      <c r="G1012" s="34"/>
      <c r="H1012" s="34"/>
      <c r="I1012" s="34"/>
      <c r="J1012" s="78" t="s">
        <v>19</v>
      </c>
      <c r="K1012" s="78"/>
      <c r="L1012" s="78"/>
      <c r="M1012" s="78"/>
      <c r="N1012" s="78"/>
    </row>
    <row r="1013" spans="1:14" ht="12.75">
      <c r="A1013" s="27"/>
      <c r="B1013" s="27"/>
      <c r="C1013" s="34"/>
      <c r="D1013" s="34"/>
      <c r="E1013" s="34"/>
      <c r="F1013" s="34"/>
      <c r="G1013" s="34"/>
      <c r="H1013" s="34"/>
      <c r="I1013" s="34"/>
      <c r="J1013" s="79" t="s">
        <v>207</v>
      </c>
      <c r="K1013" s="79"/>
      <c r="L1013" s="79"/>
      <c r="M1013" s="79"/>
      <c r="N1013" s="79"/>
    </row>
    <row r="1014" spans="1:14" ht="12.75">
      <c r="A1014" s="28" t="s">
        <v>216</v>
      </c>
      <c r="B1014" s="63" t="s">
        <v>209</v>
      </c>
      <c r="C1014" s="34">
        <v>0.0675</v>
      </c>
      <c r="D1014" s="35">
        <f>'Базовые цены за единицу'!B55</f>
        <v>2132.34</v>
      </c>
      <c r="E1014" s="35">
        <f>'Базовые цены за единицу'!C55</f>
        <v>513.88</v>
      </c>
      <c r="F1014" s="35">
        <f>'Базовые цены за единицу'!D55</f>
        <v>12.99</v>
      </c>
      <c r="G1014" s="35">
        <f>'Базовые цены с учетом расхода'!B55</f>
        <v>143.94</v>
      </c>
      <c r="H1014" s="35">
        <f>'Базовые цены с учетом расхода'!C55</f>
        <v>34.69</v>
      </c>
      <c r="I1014" s="35">
        <f>'Базовые цены с учетом расхода'!D55</f>
        <v>0.88</v>
      </c>
      <c r="J1014" s="34">
        <v>11.6</v>
      </c>
      <c r="K1014" s="35">
        <v>5.52</v>
      </c>
      <c r="L1014" s="46">
        <f>'Текущие цены с учетом расхода'!B55</f>
        <v>704.14</v>
      </c>
      <c r="M1014" s="46">
        <f>'Текущие цены с учетом расхода'!C55</f>
        <v>402.37</v>
      </c>
      <c r="N1014" s="35">
        <f>'Текущие цены с учетом расхода'!D55</f>
        <v>4.84</v>
      </c>
    </row>
    <row r="1015" spans="1:14" ht="43.5" customHeight="1">
      <c r="A1015" s="27"/>
      <c r="B1015" s="64"/>
      <c r="C1015" s="34"/>
      <c r="D1015" s="34"/>
      <c r="E1015" s="35">
        <f>'Базовые цены за единицу'!F55</f>
        <v>1605.47</v>
      </c>
      <c r="F1015" s="35">
        <f>'Базовые цены за единицу'!E55</f>
        <v>0.14</v>
      </c>
      <c r="G1015" s="34"/>
      <c r="H1015" s="35">
        <f>'Базовые цены с учетом расхода'!F55</f>
        <v>108.37</v>
      </c>
      <c r="I1015" s="35">
        <f>'Базовые цены с учетом расхода'!E55</f>
        <v>0.01</v>
      </c>
      <c r="J1015" s="35">
        <v>2.74</v>
      </c>
      <c r="K1015" s="35">
        <v>11.6</v>
      </c>
      <c r="L1015" s="34"/>
      <c r="M1015" s="46">
        <f>'Текущие цены с учетом расхода'!F55</f>
        <v>296.93</v>
      </c>
      <c r="N1015" s="35">
        <f>'Текущие цены с учетом расхода'!E55</f>
        <v>0.11</v>
      </c>
    </row>
    <row r="1016" spans="1:14" ht="12.75">
      <c r="A1016" s="27"/>
      <c r="B1016" s="65" t="s">
        <v>63</v>
      </c>
      <c r="C1016" s="65"/>
      <c r="D1016" s="65"/>
      <c r="E1016" s="65"/>
      <c r="F1016" s="65"/>
      <c r="G1016" s="65"/>
      <c r="H1016" s="65"/>
      <c r="I1016" s="65"/>
      <c r="J1016" s="65"/>
      <c r="K1016" s="65"/>
      <c r="L1016" s="65"/>
      <c r="M1016" s="65"/>
      <c r="N1016" s="65"/>
    </row>
    <row r="1017" spans="1:14" ht="12.75" hidden="1">
      <c r="A1017" s="27"/>
      <c r="B1017" s="29" t="s">
        <v>24</v>
      </c>
      <c r="C1017" s="34"/>
      <c r="D1017" s="34"/>
      <c r="E1017" s="34"/>
      <c r="F1017" s="34"/>
      <c r="G1017" s="34">
        <v>34.69</v>
      </c>
      <c r="H1017" s="34"/>
      <c r="I1017" s="34"/>
      <c r="J1017" s="34"/>
      <c r="K1017" s="34"/>
      <c r="L1017" s="34">
        <v>402.37</v>
      </c>
      <c r="M1017" s="34"/>
      <c r="N1017" s="34"/>
    </row>
    <row r="1018" spans="1:14" ht="12.75" hidden="1">
      <c r="A1018" s="27"/>
      <c r="B1018" s="29" t="s">
        <v>25</v>
      </c>
      <c r="C1018" s="34"/>
      <c r="D1018" s="34"/>
      <c r="E1018" s="34"/>
      <c r="F1018" s="34"/>
      <c r="G1018" s="34">
        <v>0.88</v>
      </c>
      <c r="H1018" s="34"/>
      <c r="I1018" s="34"/>
      <c r="J1018" s="34"/>
      <c r="K1018" s="34"/>
      <c r="L1018" s="34">
        <v>4.84</v>
      </c>
      <c r="M1018" s="34"/>
      <c r="N1018" s="34"/>
    </row>
    <row r="1019" spans="1:14" ht="12.75" hidden="1">
      <c r="A1019" s="27"/>
      <c r="B1019" s="29" t="s">
        <v>26</v>
      </c>
      <c r="C1019" s="34"/>
      <c r="D1019" s="34"/>
      <c r="E1019" s="34"/>
      <c r="F1019" s="34"/>
      <c r="G1019" s="34">
        <v>0.01</v>
      </c>
      <c r="H1019" s="34"/>
      <c r="I1019" s="34"/>
      <c r="J1019" s="34"/>
      <c r="K1019" s="34"/>
      <c r="L1019" s="34">
        <v>0.11</v>
      </c>
      <c r="M1019" s="34"/>
      <c r="N1019" s="34"/>
    </row>
    <row r="1020" spans="1:14" ht="12.75" hidden="1">
      <c r="A1020" s="27"/>
      <c r="B1020" s="29" t="s">
        <v>27</v>
      </c>
      <c r="C1020" s="34"/>
      <c r="D1020" s="34"/>
      <c r="E1020" s="34"/>
      <c r="F1020" s="34"/>
      <c r="G1020" s="34">
        <v>108.37</v>
      </c>
      <c r="H1020" s="34"/>
      <c r="I1020" s="34"/>
      <c r="J1020" s="34"/>
      <c r="K1020" s="34"/>
      <c r="L1020" s="34">
        <v>296.93</v>
      </c>
      <c r="M1020" s="34"/>
      <c r="N1020" s="34"/>
    </row>
    <row r="1021" spans="1:14" ht="25.5" hidden="1">
      <c r="A1021" s="27"/>
      <c r="B1021" s="29" t="s">
        <v>28</v>
      </c>
      <c r="C1021" s="34"/>
      <c r="D1021" s="34"/>
      <c r="E1021" s="34"/>
      <c r="F1021" s="34"/>
      <c r="G1021" s="34"/>
      <c r="H1021" s="34"/>
      <c r="I1021" s="34"/>
      <c r="J1021" s="34"/>
      <c r="K1021" s="34"/>
      <c r="L1021" s="34"/>
      <c r="M1021" s="34"/>
      <c r="N1021" s="34"/>
    </row>
    <row r="1022" spans="1:15" ht="25.5" hidden="1">
      <c r="A1022" s="27"/>
      <c r="B1022" s="29" t="s">
        <v>29</v>
      </c>
      <c r="C1022" s="34"/>
      <c r="D1022" s="36"/>
      <c r="E1022" s="34"/>
      <c r="F1022" s="34"/>
      <c r="G1022" s="34"/>
      <c r="H1022" s="34"/>
      <c r="I1022" s="34"/>
      <c r="J1022" s="34"/>
      <c r="K1022" s="36"/>
      <c r="L1022" s="34"/>
      <c r="M1022" s="34"/>
      <c r="N1022" s="34"/>
      <c r="O1022" s="14" t="s">
        <v>30</v>
      </c>
    </row>
    <row r="1023" spans="1:14" ht="12.75" hidden="1">
      <c r="A1023" s="27"/>
      <c r="B1023" s="29" t="s">
        <v>31</v>
      </c>
      <c r="C1023" s="34"/>
      <c r="D1023" s="34"/>
      <c r="E1023" s="34"/>
      <c r="F1023" s="34"/>
      <c r="G1023" s="34"/>
      <c r="H1023" s="34"/>
      <c r="I1023" s="34"/>
      <c r="J1023" s="34"/>
      <c r="K1023" s="34"/>
      <c r="L1023" s="34"/>
      <c r="M1023" s="34"/>
      <c r="N1023" s="34"/>
    </row>
    <row r="1024" spans="1:14" ht="25.5" hidden="1">
      <c r="A1024" s="27"/>
      <c r="B1024" s="29" t="s">
        <v>32</v>
      </c>
      <c r="C1024" s="34"/>
      <c r="D1024" s="34"/>
      <c r="E1024" s="34"/>
      <c r="F1024" s="34"/>
      <c r="G1024" s="34"/>
      <c r="H1024" s="34"/>
      <c r="I1024" s="34"/>
      <c r="J1024" s="34"/>
      <c r="K1024" s="34"/>
      <c r="L1024" s="34"/>
      <c r="M1024" s="34"/>
      <c r="N1024" s="34"/>
    </row>
    <row r="1025" spans="1:14" ht="12.75" hidden="1">
      <c r="A1025" s="27"/>
      <c r="B1025" s="29" t="s">
        <v>33</v>
      </c>
      <c r="C1025" s="34"/>
      <c r="D1025" s="34"/>
      <c r="E1025" s="34"/>
      <c r="F1025" s="34"/>
      <c r="G1025" s="34"/>
      <c r="H1025" s="34"/>
      <c r="I1025" s="34"/>
      <c r="J1025" s="34"/>
      <c r="K1025" s="34"/>
      <c r="L1025" s="34"/>
      <c r="M1025" s="34"/>
      <c r="N1025" s="34"/>
    </row>
    <row r="1026" spans="1:16" ht="12.75" hidden="1">
      <c r="A1026" s="27"/>
      <c r="B1026" s="29" t="s">
        <v>34</v>
      </c>
      <c r="C1026" s="34"/>
      <c r="D1026" s="34">
        <v>95</v>
      </c>
      <c r="E1026" s="34"/>
      <c r="F1026" s="34"/>
      <c r="G1026" s="35">
        <f>IF('Базовые цены с учетом расхода'!N55&gt;0,'Базовые цены с учетом расхода'!N55,IF('Базовые цены с учетом расхода'!N55&lt;0,'Базовые цены с учетом расхода'!N55,""))</f>
        <v>32.97</v>
      </c>
      <c r="H1026" s="34"/>
      <c r="I1026" s="34"/>
      <c r="J1026" s="34"/>
      <c r="K1026" s="34">
        <v>80</v>
      </c>
      <c r="L1026" s="35">
        <f>IF('Текущие цены с учетом расхода'!N55&gt;0,'Текущие цены с учетом расхода'!N55,IF('Текущие цены с учетом расхода'!N55&lt;0,'Текущие цены с учетом расхода'!N55,""))</f>
        <v>321.98</v>
      </c>
      <c r="M1026" s="34"/>
      <c r="N1026" s="34"/>
      <c r="P1026" s="19" t="s">
        <v>35</v>
      </c>
    </row>
    <row r="1027" spans="1:16" ht="12.75" hidden="1">
      <c r="A1027" s="27"/>
      <c r="B1027" s="29" t="s">
        <v>36</v>
      </c>
      <c r="C1027" s="34"/>
      <c r="D1027" s="34">
        <v>95</v>
      </c>
      <c r="E1027" s="34"/>
      <c r="F1027" s="34"/>
      <c r="G1027" s="35">
        <f>IF('Базовые цены с учетом расхода'!P55&gt;0,'Базовые цены с учетом расхода'!P55,IF('Базовые цены с учетом расхода'!P55&lt;0,'Базовые цены с учетом расхода'!P55,""))</f>
        <v>32.95</v>
      </c>
      <c r="H1027" s="34"/>
      <c r="I1027" s="34"/>
      <c r="J1027" s="34"/>
      <c r="K1027" s="34">
        <v>80</v>
      </c>
      <c r="L1027" s="35">
        <f>IF('Текущие цены с учетом расхода'!P55&gt;0,'Текущие цены с учетом расхода'!P55,IF('Текущие цены с учетом расхода'!P55&lt;0,'Текущие цены с учетом расхода'!P55,""))</f>
        <v>321.89</v>
      </c>
      <c r="M1027" s="34"/>
      <c r="N1027" s="34"/>
      <c r="P1027" s="19" t="s">
        <v>37</v>
      </c>
    </row>
    <row r="1028" spans="1:16" ht="25.5" hidden="1">
      <c r="A1028" s="27"/>
      <c r="B1028" s="29" t="s">
        <v>38</v>
      </c>
      <c r="C1028" s="34"/>
      <c r="D1028" s="34">
        <v>95</v>
      </c>
      <c r="E1028" s="34"/>
      <c r="F1028" s="34"/>
      <c r="G1028" s="35">
        <f>IF('Базовые цены с учетом расхода'!Q55&gt;0,'Базовые цены с учетом расхода'!Q55,IF('Базовые цены с учетом расхода'!Q55&lt;0,'Базовые цены с учетом расхода'!Q55,""))</f>
        <v>0.01</v>
      </c>
      <c r="H1028" s="34"/>
      <c r="I1028" s="34"/>
      <c r="J1028" s="34"/>
      <c r="K1028" s="34">
        <v>80</v>
      </c>
      <c r="L1028" s="35">
        <f>IF('Текущие цены с учетом расхода'!Q55&gt;0,'Текущие цены с учетом расхода'!Q55,IF('Текущие цены с учетом расхода'!Q55&lt;0,'Текущие цены с учетом расхода'!Q55,""))</f>
        <v>0.09</v>
      </c>
      <c r="M1028" s="34"/>
      <c r="N1028" s="34"/>
      <c r="P1028" s="19" t="s">
        <v>39</v>
      </c>
    </row>
    <row r="1029" spans="1:16" ht="12.75" hidden="1">
      <c r="A1029" s="27"/>
      <c r="B1029" s="29" t="s">
        <v>40</v>
      </c>
      <c r="C1029" s="34"/>
      <c r="D1029" s="34">
        <v>47</v>
      </c>
      <c r="E1029" s="34"/>
      <c r="F1029" s="34"/>
      <c r="G1029" s="35">
        <f>IF('Базовые цены с учетом расхода'!O55&gt;0,'Базовые цены с учетом расхода'!O55,IF('Базовые цены с учетом расхода'!O55&lt;0,'Базовые цены с учетом расхода'!O55,""))</f>
        <v>16.31</v>
      </c>
      <c r="H1029" s="34"/>
      <c r="I1029" s="34"/>
      <c r="J1029" s="34"/>
      <c r="K1029" s="34">
        <v>37</v>
      </c>
      <c r="L1029" s="35">
        <f>IF('Текущие цены с учетом расхода'!O55&gt;0,'Текущие цены с учетом расхода'!O55,IF('Текущие цены с учетом расхода'!O55&lt;0,'Текущие цены с учетом расхода'!O55,""))</f>
        <v>148.92</v>
      </c>
      <c r="M1029" s="34"/>
      <c r="N1029" s="34"/>
      <c r="P1029" s="19" t="s">
        <v>41</v>
      </c>
    </row>
    <row r="1030" spans="1:16" ht="12.75" hidden="1">
      <c r="A1030" s="27"/>
      <c r="B1030" s="29" t="s">
        <v>42</v>
      </c>
      <c r="C1030" s="34"/>
      <c r="D1030" s="34">
        <v>47</v>
      </c>
      <c r="E1030" s="34"/>
      <c r="F1030" s="34"/>
      <c r="G1030" s="35">
        <f>IF('Базовые цены с учетом расхода'!R55&gt;0,'Базовые цены с учетом расхода'!R55,IF('Базовые цены с учетом расхода'!R55&lt;0,'Базовые цены с учетом расхода'!R55,""))</f>
        <v>16.3</v>
      </c>
      <c r="H1030" s="34"/>
      <c r="I1030" s="34"/>
      <c r="J1030" s="34"/>
      <c r="K1030" s="34">
        <v>37</v>
      </c>
      <c r="L1030" s="35">
        <f>IF('Текущие цены с учетом расхода'!R55&gt;0,'Текущие цены с учетом расхода'!R55,IF('Текущие цены с учетом расхода'!R55&lt;0,'Текущие цены с учетом расхода'!R55,""))</f>
        <v>148.88</v>
      </c>
      <c r="M1030" s="34"/>
      <c r="N1030" s="34"/>
      <c r="P1030" s="19" t="s">
        <v>43</v>
      </c>
    </row>
    <row r="1031" spans="1:16" ht="12.75" hidden="1">
      <c r="A1031" s="27"/>
      <c r="B1031" s="29" t="s">
        <v>44</v>
      </c>
      <c r="C1031" s="34"/>
      <c r="D1031" s="34">
        <v>47</v>
      </c>
      <c r="E1031" s="34"/>
      <c r="F1031" s="34"/>
      <c r="G1031" s="35">
        <f>IF('Базовые цены с учетом расхода'!S55&gt;0,'Базовые цены с учетом расхода'!S55,IF('Базовые цены с учетом расхода'!S55&lt;0,'Базовые цены с учетом расхода'!S55,""))</f>
      </c>
      <c r="H1031" s="34"/>
      <c r="I1031" s="34"/>
      <c r="J1031" s="34"/>
      <c r="K1031" s="34">
        <v>37</v>
      </c>
      <c r="L1031" s="35">
        <f>IF('Текущие цены с учетом расхода'!S55&gt;0,'Текущие цены с учетом расхода'!S55,IF('Текущие цены с учетом расхода'!S55&lt;0,'Текущие цены с учетом расхода'!S55,""))</f>
        <v>0.04</v>
      </c>
      <c r="M1031" s="34"/>
      <c r="N1031" s="34"/>
      <c r="P1031" s="19" t="s">
        <v>45</v>
      </c>
    </row>
    <row r="1032" spans="1:26" ht="12.75">
      <c r="A1032" s="27"/>
      <c r="B1032" s="31" t="s">
        <v>217</v>
      </c>
      <c r="C1032" s="34"/>
      <c r="D1032" s="34"/>
      <c r="E1032" s="34"/>
      <c r="F1032" s="37"/>
      <c r="G1032" s="57">
        <f>'Базовые концовки'!F350</f>
        <v>1556.36</v>
      </c>
      <c r="H1032" s="57">
        <f>'Базовые концовки'!G350</f>
        <v>540.74</v>
      </c>
      <c r="I1032" s="44">
        <f>'Базовые концовки'!H350</f>
        <v>41.01</v>
      </c>
      <c r="J1032" s="34"/>
      <c r="K1032" s="34"/>
      <c r="L1032" s="57">
        <f>'Текущие концовки'!F350</f>
        <v>10002.64</v>
      </c>
      <c r="M1032" s="57">
        <f>'Текущие концовки'!G350</f>
        <v>6272.45</v>
      </c>
      <c r="N1032" s="38">
        <f>'Текущие концовки'!H350</f>
        <v>325.98</v>
      </c>
      <c r="T1032" s="80">
        <f>'Текущие концовки'!G350</f>
        <v>6272.45</v>
      </c>
      <c r="U1032" s="80">
        <f>'Текущие концовки'!H350</f>
        <v>325.98</v>
      </c>
      <c r="V1032" s="80">
        <f>'Текущие концовки'!I350</f>
        <v>230.69</v>
      </c>
      <c r="X1032" s="81" t="e">
        <f>'Текущие концовки'!K350</f>
        <v>#NAME?</v>
      </c>
      <c r="Y1032" s="80">
        <f>'Текущие концовки'!L350</f>
        <v>3404.21</v>
      </c>
      <c r="Z1032" s="80">
        <f>'Текущие концовки'!M350</f>
        <v>0</v>
      </c>
    </row>
    <row r="1033" spans="1:26" ht="12.75">
      <c r="A1033" s="27"/>
      <c r="B1033" s="27"/>
      <c r="C1033" s="34"/>
      <c r="D1033" s="34"/>
      <c r="E1033" s="34"/>
      <c r="F1033" s="34"/>
      <c r="G1033" s="57"/>
      <c r="H1033" s="57"/>
      <c r="I1033" s="44">
        <f>'Базовые концовки'!I350</f>
        <v>19.88</v>
      </c>
      <c r="J1033" s="34"/>
      <c r="K1033" s="34"/>
      <c r="L1033" s="57"/>
      <c r="M1033" s="57"/>
      <c r="N1033" s="38">
        <f>'Текущие концовки'!I350</f>
        <v>230.69</v>
      </c>
      <c r="T1033" s="80"/>
      <c r="U1033" s="80"/>
      <c r="V1033" s="80"/>
      <c r="X1033" s="81"/>
      <c r="Y1033" s="80"/>
      <c r="Z1033" s="80"/>
    </row>
    <row r="1034" spans="1:26" ht="12.75" hidden="1">
      <c r="A1034" s="27"/>
      <c r="B1034" s="31" t="s">
        <v>97</v>
      </c>
      <c r="C1034" s="34"/>
      <c r="D1034" s="34"/>
      <c r="E1034" s="37"/>
      <c r="F1034" s="34"/>
      <c r="G1034" s="44">
        <f>'Базовые концовки'!F351</f>
        <v>0</v>
      </c>
      <c r="H1034" s="44">
        <f>'Базовые концовки'!G351</f>
        <v>0</v>
      </c>
      <c r="I1034" s="44">
        <f>'Базовые концовки'!H351</f>
        <v>0</v>
      </c>
      <c r="J1034" s="34"/>
      <c r="K1034" s="34"/>
      <c r="L1034" s="44">
        <f>'Текущие концовки'!F351</f>
        <v>0</v>
      </c>
      <c r="M1034" s="44">
        <f>'Текущие концовки'!G351</f>
        <v>0</v>
      </c>
      <c r="N1034" s="38">
        <f>'Текущие концовки'!H351</f>
        <v>0</v>
      </c>
      <c r="T1034" s="21">
        <f>'Текущие концовки'!G351</f>
        <v>0</v>
      </c>
      <c r="U1034" s="21">
        <f>'Текущие концовки'!H351</f>
        <v>0</v>
      </c>
      <c r="V1034" s="21">
        <f>'Текущие концовки'!I351</f>
        <v>0</v>
      </c>
      <c r="X1034" s="17">
        <f>'Текущие концовки'!K351</f>
        <v>0</v>
      </c>
      <c r="Y1034" s="21">
        <f>'Текущие концовки'!L351</f>
        <v>0</v>
      </c>
      <c r="Z1034" s="21">
        <f>'Текущие концовки'!M351</f>
        <v>0</v>
      </c>
    </row>
    <row r="1035" spans="1:26" ht="12.75" hidden="1">
      <c r="A1035" s="27"/>
      <c r="B1035" s="31" t="s">
        <v>98</v>
      </c>
      <c r="C1035" s="34"/>
      <c r="D1035" s="34"/>
      <c r="E1035" s="37"/>
      <c r="F1035" s="34"/>
      <c r="G1035" s="44" t="e">
        <f>'Базовые концовки'!F352</f>
        <v>#NAME?</v>
      </c>
      <c r="H1035" s="44"/>
      <c r="I1035" s="44"/>
      <c r="J1035" s="34"/>
      <c r="K1035" s="34"/>
      <c r="L1035" s="44" t="e">
        <f>'Текущие концовки'!F352</f>
        <v>#NAME?</v>
      </c>
      <c r="M1035" s="44"/>
      <c r="N1035" s="38"/>
      <c r="T1035" s="21"/>
      <c r="U1035" s="21"/>
      <c r="V1035" s="21"/>
      <c r="X1035" s="17"/>
      <c r="Y1035" s="21"/>
      <c r="Z1035" s="21"/>
    </row>
    <row r="1036" spans="1:26" ht="12.75" hidden="1">
      <c r="A1036" s="27"/>
      <c r="B1036" s="31" t="s">
        <v>99</v>
      </c>
      <c r="C1036" s="34"/>
      <c r="D1036" s="34"/>
      <c r="E1036" s="37"/>
      <c r="F1036" s="34"/>
      <c r="G1036" s="44" t="e">
        <f>'Базовые концовки'!F353</f>
        <v>#NAME?</v>
      </c>
      <c r="H1036" s="44"/>
      <c r="I1036" s="44"/>
      <c r="J1036" s="34"/>
      <c r="K1036" s="34"/>
      <c r="L1036" s="44" t="e">
        <f>'Текущие концовки'!F353</f>
        <v>#NAME?</v>
      </c>
      <c r="M1036" s="44"/>
      <c r="N1036" s="38"/>
      <c r="T1036" s="21"/>
      <c r="U1036" s="21"/>
      <c r="V1036" s="21"/>
      <c r="X1036" s="17"/>
      <c r="Y1036" s="21"/>
      <c r="Z1036" s="21"/>
    </row>
    <row r="1037" spans="1:26" ht="12.75" hidden="1">
      <c r="A1037" s="27"/>
      <c r="B1037" s="31" t="s">
        <v>100</v>
      </c>
      <c r="C1037" s="34"/>
      <c r="D1037" s="34"/>
      <c r="E1037" s="37"/>
      <c r="F1037" s="34"/>
      <c r="G1037" s="44" t="e">
        <f>'Базовые концовки'!F354</f>
        <v>#NAME?</v>
      </c>
      <c r="H1037" s="44"/>
      <c r="I1037" s="44"/>
      <c r="J1037" s="34"/>
      <c r="K1037" s="34"/>
      <c r="L1037" s="44" t="e">
        <f>'Текущие концовки'!F354</f>
        <v>#NAME?</v>
      </c>
      <c r="M1037" s="44"/>
      <c r="N1037" s="38"/>
      <c r="T1037" s="21"/>
      <c r="U1037" s="21"/>
      <c r="V1037" s="21"/>
      <c r="X1037" s="17"/>
      <c r="Y1037" s="21"/>
      <c r="Z1037" s="21"/>
    </row>
    <row r="1038" spans="1:26" ht="12.75" hidden="1">
      <c r="A1038" s="27"/>
      <c r="B1038" s="31" t="s">
        <v>101</v>
      </c>
      <c r="C1038" s="34"/>
      <c r="D1038" s="34"/>
      <c r="E1038" s="37"/>
      <c r="F1038" s="34"/>
      <c r="G1038" s="44" t="e">
        <f>'Базовые концовки'!F355</f>
        <v>#NAME?</v>
      </c>
      <c r="H1038" s="44"/>
      <c r="I1038" s="44"/>
      <c r="J1038" s="34"/>
      <c r="K1038" s="34"/>
      <c r="L1038" s="44" t="e">
        <f>'Текущие концовки'!F355</f>
        <v>#NAME?</v>
      </c>
      <c r="M1038" s="44"/>
      <c r="N1038" s="38"/>
      <c r="T1038" s="21"/>
      <c r="U1038" s="21"/>
      <c r="V1038" s="21"/>
      <c r="X1038" s="17"/>
      <c r="Y1038" s="21"/>
      <c r="Z1038" s="21"/>
    </row>
    <row r="1039" spans="1:26" ht="12.75" hidden="1">
      <c r="A1039" s="27"/>
      <c r="B1039" s="31" t="s">
        <v>102</v>
      </c>
      <c r="C1039" s="34"/>
      <c r="D1039" s="34"/>
      <c r="E1039" s="37"/>
      <c r="F1039" s="34"/>
      <c r="G1039" s="44" t="e">
        <f>'Базовые концовки'!F356</f>
        <v>#NAME?</v>
      </c>
      <c r="H1039" s="44"/>
      <c r="I1039" s="44"/>
      <c r="J1039" s="34"/>
      <c r="K1039" s="34"/>
      <c r="L1039" s="44" t="e">
        <f>'Текущие концовки'!F356</f>
        <v>#NAME?</v>
      </c>
      <c r="M1039" s="44"/>
      <c r="N1039" s="38"/>
      <c r="T1039" s="21"/>
      <c r="U1039" s="21"/>
      <c r="V1039" s="21"/>
      <c r="X1039" s="17"/>
      <c r="Y1039" s="21"/>
      <c r="Z1039" s="21"/>
    </row>
    <row r="1040" spans="1:26" ht="25.5" hidden="1">
      <c r="A1040" s="27"/>
      <c r="B1040" s="31" t="s">
        <v>103</v>
      </c>
      <c r="C1040" s="34"/>
      <c r="D1040" s="34"/>
      <c r="E1040" s="37"/>
      <c r="F1040" s="34"/>
      <c r="G1040" s="44" t="e">
        <f>'Базовые концовки'!F357</f>
        <v>#NAME?</v>
      </c>
      <c r="H1040" s="44"/>
      <c r="I1040" s="44"/>
      <c r="J1040" s="34"/>
      <c r="K1040" s="34"/>
      <c r="L1040" s="44" t="e">
        <f>'Текущие концовки'!F357</f>
        <v>#NAME?</v>
      </c>
      <c r="M1040" s="44"/>
      <c r="N1040" s="38"/>
      <c r="T1040" s="21"/>
      <c r="U1040" s="21"/>
      <c r="V1040" s="21"/>
      <c r="X1040" s="17"/>
      <c r="Y1040" s="21"/>
      <c r="Z1040" s="21"/>
    </row>
    <row r="1041" spans="1:26" ht="12.75" hidden="1">
      <c r="A1041" s="27"/>
      <c r="B1041" s="31" t="s">
        <v>104</v>
      </c>
      <c r="C1041" s="34"/>
      <c r="D1041" s="34"/>
      <c r="E1041" s="37"/>
      <c r="F1041" s="34"/>
      <c r="G1041" s="44" t="e">
        <f>'Базовые концовки'!F358</f>
        <v>#NAME?</v>
      </c>
      <c r="H1041" s="44"/>
      <c r="I1041" s="44"/>
      <c r="J1041" s="34"/>
      <c r="K1041" s="34"/>
      <c r="L1041" s="44" t="e">
        <f>'Текущие концовки'!F358</f>
        <v>#NAME?</v>
      </c>
      <c r="M1041" s="44"/>
      <c r="N1041" s="38"/>
      <c r="T1041" s="21"/>
      <c r="U1041" s="21"/>
      <c r="V1041" s="21"/>
      <c r="X1041" s="17"/>
      <c r="Y1041" s="21"/>
      <c r="Z1041" s="21"/>
    </row>
    <row r="1042" spans="1:26" ht="12.75" hidden="1">
      <c r="A1042" s="27"/>
      <c r="B1042" s="31" t="s">
        <v>105</v>
      </c>
      <c r="C1042" s="34"/>
      <c r="D1042" s="34"/>
      <c r="E1042" s="37"/>
      <c r="F1042" s="34"/>
      <c r="G1042" s="44" t="e">
        <f>'Базовые концовки'!F359</f>
        <v>#NAME?</v>
      </c>
      <c r="H1042" s="44"/>
      <c r="I1042" s="44"/>
      <c r="J1042" s="34"/>
      <c r="K1042" s="34"/>
      <c r="L1042" s="44" t="e">
        <f>'Текущие концовки'!F359</f>
        <v>#NAME?</v>
      </c>
      <c r="M1042" s="44"/>
      <c r="N1042" s="38"/>
      <c r="T1042" s="21"/>
      <c r="U1042" s="21"/>
      <c r="V1042" s="21"/>
      <c r="X1042" s="17"/>
      <c r="Y1042" s="21"/>
      <c r="Z1042" s="21"/>
    </row>
    <row r="1043" spans="1:26" ht="12.75" hidden="1">
      <c r="A1043" s="27"/>
      <c r="B1043" s="31" t="s">
        <v>106</v>
      </c>
      <c r="C1043" s="34"/>
      <c r="D1043" s="34"/>
      <c r="E1043" s="37"/>
      <c r="F1043" s="34"/>
      <c r="G1043" s="44" t="e">
        <f>'Базовые концовки'!F360</f>
        <v>#NAME?</v>
      </c>
      <c r="H1043" s="44"/>
      <c r="I1043" s="44"/>
      <c r="J1043" s="34"/>
      <c r="K1043" s="34"/>
      <c r="L1043" s="44" t="e">
        <f>'Текущие концовки'!F360</f>
        <v>#NAME?</v>
      </c>
      <c r="M1043" s="44"/>
      <c r="N1043" s="38"/>
      <c r="T1043" s="21"/>
      <c r="U1043" s="21"/>
      <c r="V1043" s="21"/>
      <c r="X1043" s="17"/>
      <c r="Y1043" s="21"/>
      <c r="Z1043" s="21"/>
    </row>
    <row r="1044" spans="1:26" ht="12.75" hidden="1">
      <c r="A1044" s="27"/>
      <c r="B1044" s="31" t="s">
        <v>107</v>
      </c>
      <c r="C1044" s="34"/>
      <c r="D1044" s="34"/>
      <c r="E1044" s="37"/>
      <c r="F1044" s="34"/>
      <c r="G1044" s="44">
        <f>'Базовые концовки'!F361</f>
        <v>0</v>
      </c>
      <c r="H1044" s="44">
        <f>'Базовые концовки'!G361</f>
        <v>0</v>
      </c>
      <c r="I1044" s="44">
        <f>'Базовые концовки'!H361</f>
        <v>0</v>
      </c>
      <c r="J1044" s="34"/>
      <c r="K1044" s="34"/>
      <c r="L1044" s="44">
        <f>'Текущие концовки'!F361</f>
        <v>0</v>
      </c>
      <c r="M1044" s="44">
        <f>'Текущие концовки'!G361</f>
        <v>0</v>
      </c>
      <c r="N1044" s="38">
        <f>'Текущие концовки'!H361</f>
        <v>0</v>
      </c>
      <c r="T1044" s="21">
        <f>'Текущие концовки'!G361</f>
        <v>0</v>
      </c>
      <c r="U1044" s="21">
        <f>'Текущие концовки'!H361</f>
        <v>0</v>
      </c>
      <c r="V1044" s="21">
        <f>'Текущие концовки'!I361</f>
        <v>0</v>
      </c>
      <c r="X1044" s="17">
        <f>'Текущие концовки'!K361</f>
        <v>0</v>
      </c>
      <c r="Y1044" s="21">
        <f>'Текущие концовки'!L361</f>
        <v>0</v>
      </c>
      <c r="Z1044" s="21">
        <f>'Текущие концовки'!M361</f>
        <v>0</v>
      </c>
    </row>
    <row r="1045" spans="1:26" ht="12.75" hidden="1">
      <c r="A1045" s="27"/>
      <c r="B1045" s="31" t="s">
        <v>108</v>
      </c>
      <c r="C1045" s="34"/>
      <c r="D1045" s="34"/>
      <c r="E1045" s="37"/>
      <c r="F1045" s="34"/>
      <c r="G1045" s="44"/>
      <c r="H1045" s="44"/>
      <c r="I1045" s="44"/>
      <c r="J1045" s="34"/>
      <c r="K1045" s="34"/>
      <c r="L1045" s="44"/>
      <c r="M1045" s="44"/>
      <c r="N1045" s="38"/>
      <c r="T1045" s="21"/>
      <c r="U1045" s="21"/>
      <c r="V1045" s="21"/>
      <c r="X1045" s="17"/>
      <c r="Y1045" s="21"/>
      <c r="Z1045" s="21"/>
    </row>
    <row r="1046" spans="1:26" ht="12.75" hidden="1">
      <c r="A1046" s="27"/>
      <c r="B1046" s="31" t="s">
        <v>109</v>
      </c>
      <c r="C1046" s="34"/>
      <c r="D1046" s="34"/>
      <c r="E1046" s="37"/>
      <c r="F1046" s="34"/>
      <c r="G1046" s="44">
        <f>'Базовые концовки'!G363</f>
        <v>0</v>
      </c>
      <c r="H1046" s="44">
        <f>'Базовые концовки'!G363</f>
        <v>0</v>
      </c>
      <c r="I1046" s="44"/>
      <c r="J1046" s="34"/>
      <c r="K1046" s="34"/>
      <c r="L1046" s="44">
        <f>'Текущие концовки'!G363</f>
        <v>0</v>
      </c>
      <c r="M1046" s="44">
        <f>'Текущие концовки'!G363</f>
        <v>0</v>
      </c>
      <c r="N1046" s="38"/>
      <c r="T1046" s="21">
        <f>'Текущие концовки'!G363</f>
        <v>0</v>
      </c>
      <c r="U1046" s="21"/>
      <c r="V1046" s="21"/>
      <c r="X1046" s="17"/>
      <c r="Y1046" s="21"/>
      <c r="Z1046" s="21"/>
    </row>
    <row r="1047" spans="1:26" ht="12.75" hidden="1">
      <c r="A1047" s="27"/>
      <c r="B1047" s="31" t="s">
        <v>110</v>
      </c>
      <c r="C1047" s="34"/>
      <c r="D1047" s="34"/>
      <c r="E1047" s="37"/>
      <c r="F1047" s="34"/>
      <c r="G1047" s="44">
        <f>'Базовые концовки'!F364</f>
        <v>0</v>
      </c>
      <c r="H1047" s="44"/>
      <c r="I1047" s="44"/>
      <c r="J1047" s="34"/>
      <c r="K1047" s="34"/>
      <c r="L1047" s="44">
        <f>'Текущие концовки'!F364</f>
        <v>0</v>
      </c>
      <c r="M1047" s="44"/>
      <c r="N1047" s="38"/>
      <c r="T1047" s="21"/>
      <c r="U1047" s="21"/>
      <c r="V1047" s="21"/>
      <c r="X1047" s="17"/>
      <c r="Y1047" s="21"/>
      <c r="Z1047" s="21"/>
    </row>
    <row r="1048" spans="1:26" ht="25.5" hidden="1">
      <c r="A1048" s="27"/>
      <c r="B1048" s="31" t="s">
        <v>111</v>
      </c>
      <c r="C1048" s="34"/>
      <c r="D1048" s="34"/>
      <c r="E1048" s="37"/>
      <c r="F1048" s="34"/>
      <c r="G1048" s="44" t="e">
        <f>'Базовые концовки'!F365</f>
        <v>#NAME?</v>
      </c>
      <c r="H1048" s="44"/>
      <c r="I1048" s="44"/>
      <c r="J1048" s="34"/>
      <c r="K1048" s="34"/>
      <c r="L1048" s="44" t="e">
        <f>'Текущие концовки'!F365</f>
        <v>#NAME?</v>
      </c>
      <c r="M1048" s="44"/>
      <c r="N1048" s="38"/>
      <c r="T1048" s="21"/>
      <c r="U1048" s="21"/>
      <c r="V1048" s="21"/>
      <c r="X1048" s="17"/>
      <c r="Y1048" s="21"/>
      <c r="Z1048" s="21"/>
    </row>
    <row r="1049" spans="1:26" ht="25.5" hidden="1">
      <c r="A1049" s="27"/>
      <c r="B1049" s="31" t="s">
        <v>112</v>
      </c>
      <c r="C1049" s="34"/>
      <c r="D1049" s="34"/>
      <c r="E1049" s="37"/>
      <c r="F1049" s="34"/>
      <c r="G1049" s="44">
        <f>'Базовые концовки'!F366</f>
        <v>0</v>
      </c>
      <c r="H1049" s="44"/>
      <c r="I1049" s="44"/>
      <c r="J1049" s="34"/>
      <c r="K1049" s="34"/>
      <c r="L1049" s="44">
        <f>'Текущие концовки'!F366</f>
        <v>0</v>
      </c>
      <c r="M1049" s="44"/>
      <c r="N1049" s="38"/>
      <c r="T1049" s="21"/>
      <c r="U1049" s="21"/>
      <c r="V1049" s="21"/>
      <c r="X1049" s="17"/>
      <c r="Y1049" s="21"/>
      <c r="Z1049" s="21"/>
    </row>
    <row r="1050" spans="1:26" ht="12.75" hidden="1">
      <c r="A1050" s="27"/>
      <c r="B1050" s="31" t="s">
        <v>113</v>
      </c>
      <c r="C1050" s="34"/>
      <c r="D1050" s="34"/>
      <c r="E1050" s="37"/>
      <c r="F1050" s="34"/>
      <c r="G1050" s="44">
        <f>'Базовые концовки'!F367</f>
        <v>0</v>
      </c>
      <c r="H1050" s="44"/>
      <c r="I1050" s="44"/>
      <c r="J1050" s="34"/>
      <c r="K1050" s="34"/>
      <c r="L1050" s="44">
        <f>'Текущие концовки'!F367</f>
        <v>0</v>
      </c>
      <c r="M1050" s="44"/>
      <c r="N1050" s="38"/>
      <c r="T1050" s="21"/>
      <c r="U1050" s="21"/>
      <c r="V1050" s="21"/>
      <c r="X1050" s="17"/>
      <c r="Y1050" s="21"/>
      <c r="Z1050" s="21"/>
    </row>
    <row r="1051" spans="1:26" ht="12.75" hidden="1">
      <c r="A1051" s="27"/>
      <c r="B1051" s="31" t="s">
        <v>114</v>
      </c>
      <c r="C1051" s="34"/>
      <c r="D1051" s="34"/>
      <c r="E1051" s="37"/>
      <c r="F1051" s="34"/>
      <c r="G1051" s="44">
        <f>'Базовые концовки'!F368</f>
        <v>0</v>
      </c>
      <c r="H1051" s="44"/>
      <c r="I1051" s="44"/>
      <c r="J1051" s="34"/>
      <c r="K1051" s="34"/>
      <c r="L1051" s="44">
        <f>'Текущие концовки'!F368</f>
        <v>0</v>
      </c>
      <c r="M1051" s="44"/>
      <c r="N1051" s="38"/>
      <c r="T1051" s="21"/>
      <c r="U1051" s="21"/>
      <c r="V1051" s="21"/>
      <c r="X1051" s="17"/>
      <c r="Y1051" s="21"/>
      <c r="Z1051" s="21"/>
    </row>
    <row r="1052" spans="1:26" ht="12.75" hidden="1">
      <c r="A1052" s="27"/>
      <c r="B1052" s="31" t="s">
        <v>105</v>
      </c>
      <c r="C1052" s="34"/>
      <c r="D1052" s="34"/>
      <c r="E1052" s="37"/>
      <c r="F1052" s="34"/>
      <c r="G1052" s="44" t="e">
        <f>'Базовые концовки'!F369</f>
        <v>#NAME?</v>
      </c>
      <c r="H1052" s="44"/>
      <c r="I1052" s="44"/>
      <c r="J1052" s="34"/>
      <c r="K1052" s="34"/>
      <c r="L1052" s="44" t="e">
        <f>'Текущие концовки'!F369</f>
        <v>#NAME?</v>
      </c>
      <c r="M1052" s="44"/>
      <c r="N1052" s="38"/>
      <c r="T1052" s="21"/>
      <c r="U1052" s="21"/>
      <c r="V1052" s="21"/>
      <c r="X1052" s="17"/>
      <c r="Y1052" s="21"/>
      <c r="Z1052" s="21"/>
    </row>
    <row r="1053" spans="1:26" ht="12.75" hidden="1">
      <c r="A1053" s="27"/>
      <c r="B1053" s="31" t="s">
        <v>115</v>
      </c>
      <c r="C1053" s="34"/>
      <c r="D1053" s="34"/>
      <c r="E1053" s="37"/>
      <c r="F1053" s="34"/>
      <c r="G1053" s="44">
        <f>'Базовые концовки'!F370</f>
        <v>0</v>
      </c>
      <c r="H1053" s="44"/>
      <c r="I1053" s="44"/>
      <c r="J1053" s="34"/>
      <c r="K1053" s="34"/>
      <c r="L1053" s="44">
        <f>'Текущие концовки'!F370</f>
        <v>0</v>
      </c>
      <c r="M1053" s="44"/>
      <c r="N1053" s="38"/>
      <c r="T1053" s="21"/>
      <c r="U1053" s="21"/>
      <c r="V1053" s="21"/>
      <c r="X1053" s="17"/>
      <c r="Y1053" s="21"/>
      <c r="Z1053" s="21"/>
    </row>
    <row r="1054" spans="1:26" ht="13.5" customHeight="1">
      <c r="A1054" s="27"/>
      <c r="B1054" s="51" t="s">
        <v>116</v>
      </c>
      <c r="C1054" s="52"/>
      <c r="D1054" s="52"/>
      <c r="E1054" s="52"/>
      <c r="F1054" s="53"/>
      <c r="G1054" s="57">
        <f>'Базовые концовки'!F371</f>
        <v>1556.36</v>
      </c>
      <c r="H1054" s="57">
        <f>'Базовые концовки'!G371</f>
        <v>540.74</v>
      </c>
      <c r="I1054" s="44">
        <f>'Базовые концовки'!H371</f>
        <v>41.01</v>
      </c>
      <c r="J1054" s="34"/>
      <c r="K1054" s="34"/>
      <c r="L1054" s="57">
        <f>'Текущие концовки'!F371</f>
        <v>10002.64</v>
      </c>
      <c r="M1054" s="57">
        <f>'Текущие концовки'!G371</f>
        <v>6272.45</v>
      </c>
      <c r="N1054" s="38">
        <f>'Текущие концовки'!H371</f>
        <v>325.98</v>
      </c>
      <c r="T1054" s="80">
        <f>'Текущие концовки'!G371</f>
        <v>6272.45</v>
      </c>
      <c r="U1054" s="80">
        <f>'Текущие концовки'!H371</f>
        <v>325.98</v>
      </c>
      <c r="V1054" s="80">
        <f>'Текущие концовки'!I371</f>
        <v>230.69</v>
      </c>
      <c r="X1054" s="81" t="e">
        <f>'Текущие концовки'!K371</f>
        <v>#NAME?</v>
      </c>
      <c r="Y1054" s="80">
        <f>'Текущие концовки'!L371</f>
        <v>3404.21</v>
      </c>
      <c r="Z1054" s="80">
        <f>'Текущие концовки'!M371</f>
        <v>0</v>
      </c>
    </row>
    <row r="1055" spans="1:26" ht="12.75">
      <c r="A1055" s="27"/>
      <c r="B1055" s="27"/>
      <c r="C1055" s="34"/>
      <c r="D1055" s="34"/>
      <c r="E1055" s="34"/>
      <c r="F1055" s="34"/>
      <c r="G1055" s="57"/>
      <c r="H1055" s="57"/>
      <c r="I1055" s="44">
        <f>'Базовые концовки'!I371</f>
        <v>19.88</v>
      </c>
      <c r="J1055" s="34"/>
      <c r="K1055" s="34"/>
      <c r="L1055" s="57"/>
      <c r="M1055" s="57"/>
      <c r="N1055" s="38">
        <f>'Текущие концовки'!I371</f>
        <v>230.69</v>
      </c>
      <c r="T1055" s="80"/>
      <c r="U1055" s="80"/>
      <c r="V1055" s="80"/>
      <c r="X1055" s="81"/>
      <c r="Y1055" s="80"/>
      <c r="Z1055" s="80"/>
    </row>
    <row r="1056" spans="1:26" ht="12.75" hidden="1">
      <c r="A1056" s="27"/>
      <c r="B1056" s="31" t="s">
        <v>108</v>
      </c>
      <c r="C1056" s="34"/>
      <c r="D1056" s="34"/>
      <c r="E1056" s="37"/>
      <c r="F1056" s="34"/>
      <c r="G1056" s="44"/>
      <c r="H1056" s="44"/>
      <c r="I1056" s="44"/>
      <c r="J1056" s="34"/>
      <c r="K1056" s="34"/>
      <c r="L1056" s="44"/>
      <c r="M1056" s="44"/>
      <c r="N1056" s="38"/>
      <c r="T1056" s="21"/>
      <c r="U1056" s="21"/>
      <c r="V1056" s="21"/>
      <c r="X1056" s="17"/>
      <c r="Y1056" s="21"/>
      <c r="Z1056" s="21"/>
    </row>
    <row r="1057" spans="1:26" ht="12.75" hidden="1">
      <c r="A1057" s="27"/>
      <c r="B1057" s="31" t="s">
        <v>117</v>
      </c>
      <c r="C1057" s="34"/>
      <c r="D1057" s="34"/>
      <c r="E1057" s="37"/>
      <c r="F1057" s="34"/>
      <c r="G1057" s="44" t="e">
        <f>'Базовые концовки'!F373</f>
        <v>#NAME?</v>
      </c>
      <c r="H1057" s="44"/>
      <c r="I1057" s="44"/>
      <c r="J1057" s="34"/>
      <c r="K1057" s="34"/>
      <c r="L1057" s="44" t="e">
        <f>'Текущие концовки'!F373</f>
        <v>#NAME?</v>
      </c>
      <c r="M1057" s="44"/>
      <c r="N1057" s="38"/>
      <c r="T1057" s="21"/>
      <c r="U1057" s="21"/>
      <c r="V1057" s="21"/>
      <c r="X1057" s="17"/>
      <c r="Y1057" s="21"/>
      <c r="Z1057" s="21"/>
    </row>
    <row r="1058" spans="1:26" ht="25.5" hidden="1">
      <c r="A1058" s="27"/>
      <c r="B1058" s="31" t="s">
        <v>112</v>
      </c>
      <c r="C1058" s="34"/>
      <c r="D1058" s="34"/>
      <c r="E1058" s="37"/>
      <c r="F1058" s="34"/>
      <c r="G1058" s="44">
        <f>'Базовые концовки'!F374</f>
        <v>0</v>
      </c>
      <c r="H1058" s="44"/>
      <c r="I1058" s="44"/>
      <c r="J1058" s="34"/>
      <c r="K1058" s="34"/>
      <c r="L1058" s="44">
        <f>'Текущие концовки'!F374</f>
        <v>0</v>
      </c>
      <c r="M1058" s="44"/>
      <c r="N1058" s="38"/>
      <c r="T1058" s="21"/>
      <c r="U1058" s="21"/>
      <c r="V1058" s="21"/>
      <c r="X1058" s="17"/>
      <c r="Y1058" s="21"/>
      <c r="Z1058" s="21"/>
    </row>
    <row r="1059" spans="1:26" ht="15.75" customHeight="1">
      <c r="A1059" s="27"/>
      <c r="B1059" s="51" t="s">
        <v>218</v>
      </c>
      <c r="C1059" s="52"/>
      <c r="D1059" s="52"/>
      <c r="E1059" s="52"/>
      <c r="F1059" s="53"/>
      <c r="G1059" s="44">
        <f>'Базовые концовки'!F375</f>
        <v>527.84</v>
      </c>
      <c r="H1059" s="44"/>
      <c r="I1059" s="44"/>
      <c r="J1059" s="34"/>
      <c r="K1059" s="34"/>
      <c r="L1059" s="44">
        <f>'Текущие концовки'!F375</f>
        <v>5159.16</v>
      </c>
      <c r="M1059" s="44"/>
      <c r="N1059" s="38"/>
      <c r="T1059" s="21"/>
      <c r="U1059" s="21"/>
      <c r="V1059" s="21"/>
      <c r="X1059" s="17"/>
      <c r="Y1059" s="21"/>
      <c r="Z1059" s="21"/>
    </row>
    <row r="1060" spans="1:26" ht="16.5" customHeight="1">
      <c r="A1060" s="27"/>
      <c r="B1060" s="51" t="s">
        <v>219</v>
      </c>
      <c r="C1060" s="52"/>
      <c r="D1060" s="52"/>
      <c r="E1060" s="52"/>
      <c r="F1060" s="53"/>
      <c r="G1060" s="44">
        <f>'Базовые концовки'!F376</f>
        <v>265.67</v>
      </c>
      <c r="H1060" s="44"/>
      <c r="I1060" s="44"/>
      <c r="J1060" s="34"/>
      <c r="K1060" s="34"/>
      <c r="L1060" s="44">
        <f>'Текущие концовки'!F376</f>
        <v>2429.39</v>
      </c>
      <c r="M1060" s="44"/>
      <c r="N1060" s="38"/>
      <c r="T1060" s="21"/>
      <c r="U1060" s="21"/>
      <c r="V1060" s="21"/>
      <c r="X1060" s="17"/>
      <c r="Y1060" s="21"/>
      <c r="Z1060" s="21"/>
    </row>
    <row r="1061" spans="1:26" ht="14.25" customHeight="1">
      <c r="A1061" s="27"/>
      <c r="B1061" s="51" t="s">
        <v>120</v>
      </c>
      <c r="C1061" s="52"/>
      <c r="D1061" s="52"/>
      <c r="E1061" s="52"/>
      <c r="F1061" s="53"/>
      <c r="G1061" s="44">
        <f>'Базовые концовки'!F377</f>
        <v>2349.87</v>
      </c>
      <c r="H1061" s="44"/>
      <c r="I1061" s="44"/>
      <c r="J1061" s="34"/>
      <c r="K1061" s="34"/>
      <c r="L1061" s="44">
        <f>'Текущие концовки'!F377</f>
        <v>17591.19</v>
      </c>
      <c r="M1061" s="44"/>
      <c r="N1061" s="38"/>
      <c r="T1061" s="21"/>
      <c r="U1061" s="21"/>
      <c r="V1061" s="21"/>
      <c r="X1061" s="17"/>
      <c r="Y1061" s="21"/>
      <c r="Z1061" s="21"/>
    </row>
    <row r="1062" spans="1:26" ht="25.5" hidden="1">
      <c r="A1062" s="27"/>
      <c r="B1062" s="31" t="s">
        <v>121</v>
      </c>
      <c r="C1062" s="34"/>
      <c r="D1062" s="34"/>
      <c r="E1062" s="37"/>
      <c r="F1062" s="34"/>
      <c r="G1062" s="44">
        <f>'Базовые концовки'!F378</f>
        <v>0</v>
      </c>
      <c r="H1062" s="44">
        <f>'Базовые концовки'!G378</f>
        <v>0</v>
      </c>
      <c r="I1062" s="44">
        <f>'Базовые концовки'!H378</f>
        <v>0</v>
      </c>
      <c r="J1062" s="34"/>
      <c r="K1062" s="34"/>
      <c r="L1062" s="44">
        <f>'Текущие концовки'!F378</f>
        <v>0</v>
      </c>
      <c r="M1062" s="44">
        <f>'Текущие концовки'!G378</f>
        <v>0</v>
      </c>
      <c r="N1062" s="38">
        <f>'Текущие концовки'!H378</f>
        <v>0</v>
      </c>
      <c r="T1062" s="21">
        <f>'Текущие концовки'!G378</f>
        <v>0</v>
      </c>
      <c r="U1062" s="21">
        <f>'Текущие концовки'!H378</f>
        <v>0</v>
      </c>
      <c r="V1062" s="21">
        <f>'Текущие концовки'!I378</f>
        <v>0</v>
      </c>
      <c r="X1062" s="17">
        <f>'Текущие концовки'!K378</f>
        <v>0</v>
      </c>
      <c r="Y1062" s="21">
        <f>'Текущие концовки'!L378</f>
        <v>0</v>
      </c>
      <c r="Z1062" s="21">
        <f>'Текущие концовки'!M378</f>
        <v>0</v>
      </c>
    </row>
    <row r="1063" spans="1:26" ht="25.5" hidden="1">
      <c r="A1063" s="27"/>
      <c r="B1063" s="31" t="s">
        <v>112</v>
      </c>
      <c r="C1063" s="34"/>
      <c r="D1063" s="34"/>
      <c r="E1063" s="37"/>
      <c r="F1063" s="34"/>
      <c r="G1063" s="44">
        <f>'Базовые концовки'!F379</f>
        <v>0</v>
      </c>
      <c r="H1063" s="44"/>
      <c r="I1063" s="44"/>
      <c r="J1063" s="34"/>
      <c r="K1063" s="34"/>
      <c r="L1063" s="44">
        <f>'Текущие концовки'!F379</f>
        <v>0</v>
      </c>
      <c r="M1063" s="44"/>
      <c r="N1063" s="38"/>
      <c r="T1063" s="21"/>
      <c r="U1063" s="21"/>
      <c r="V1063" s="21"/>
      <c r="X1063" s="17"/>
      <c r="Y1063" s="21"/>
      <c r="Z1063" s="21"/>
    </row>
    <row r="1064" spans="1:26" ht="12.75" hidden="1">
      <c r="A1064" s="27"/>
      <c r="B1064" s="31" t="s">
        <v>113</v>
      </c>
      <c r="C1064" s="34"/>
      <c r="D1064" s="34"/>
      <c r="E1064" s="37"/>
      <c r="F1064" s="34"/>
      <c r="G1064" s="44">
        <f>'Базовые концовки'!F380</f>
        <v>0</v>
      </c>
      <c r="H1064" s="44"/>
      <c r="I1064" s="44"/>
      <c r="J1064" s="34"/>
      <c r="K1064" s="34"/>
      <c r="L1064" s="44">
        <f>'Текущие концовки'!F380</f>
        <v>0</v>
      </c>
      <c r="M1064" s="44"/>
      <c r="N1064" s="38"/>
      <c r="T1064" s="21"/>
      <c r="U1064" s="21"/>
      <c r="V1064" s="21"/>
      <c r="X1064" s="17"/>
      <c r="Y1064" s="21"/>
      <c r="Z1064" s="21"/>
    </row>
    <row r="1065" spans="1:26" ht="12.75" hidden="1">
      <c r="A1065" s="27"/>
      <c r="B1065" s="31" t="s">
        <v>114</v>
      </c>
      <c r="C1065" s="34"/>
      <c r="D1065" s="34"/>
      <c r="E1065" s="37"/>
      <c r="F1065" s="34"/>
      <c r="G1065" s="44">
        <f>'Базовые концовки'!F381</f>
        <v>0</v>
      </c>
      <c r="H1065" s="44"/>
      <c r="I1065" s="44"/>
      <c r="J1065" s="34"/>
      <c r="K1065" s="34"/>
      <c r="L1065" s="44">
        <f>'Текущие концовки'!F381</f>
        <v>0</v>
      </c>
      <c r="M1065" s="44"/>
      <c r="N1065" s="38"/>
      <c r="T1065" s="21"/>
      <c r="U1065" s="21"/>
      <c r="V1065" s="21"/>
      <c r="X1065" s="17"/>
      <c r="Y1065" s="21"/>
      <c r="Z1065" s="21"/>
    </row>
    <row r="1066" spans="1:26" ht="25.5" hidden="1">
      <c r="A1066" s="27"/>
      <c r="B1066" s="31" t="s">
        <v>122</v>
      </c>
      <c r="C1066" s="34"/>
      <c r="D1066" s="34"/>
      <c r="E1066" s="37"/>
      <c r="F1066" s="34"/>
      <c r="G1066" s="44">
        <f>'Базовые концовки'!F382</f>
        <v>0</v>
      </c>
      <c r="H1066" s="44"/>
      <c r="I1066" s="44"/>
      <c r="J1066" s="34"/>
      <c r="K1066" s="34"/>
      <c r="L1066" s="44">
        <f>'Текущие концовки'!F382</f>
        <v>0</v>
      </c>
      <c r="M1066" s="44"/>
      <c r="N1066" s="38"/>
      <c r="T1066" s="21"/>
      <c r="U1066" s="21"/>
      <c r="V1066" s="21"/>
      <c r="X1066" s="17"/>
      <c r="Y1066" s="21"/>
      <c r="Z1066" s="21"/>
    </row>
    <row r="1067" spans="1:26" ht="12.75" hidden="1">
      <c r="A1067" s="27"/>
      <c r="B1067" s="31" t="s">
        <v>123</v>
      </c>
      <c r="C1067" s="34"/>
      <c r="D1067" s="34"/>
      <c r="E1067" s="37"/>
      <c r="F1067" s="34"/>
      <c r="G1067" s="44">
        <f>'Базовые концовки'!F383</f>
        <v>0</v>
      </c>
      <c r="H1067" s="44">
        <f>'Базовые концовки'!G383</f>
        <v>0</v>
      </c>
      <c r="I1067" s="44">
        <f>'Базовые концовки'!H383</f>
        <v>0</v>
      </c>
      <c r="J1067" s="34"/>
      <c r="K1067" s="34"/>
      <c r="L1067" s="44">
        <f>'Текущие концовки'!F383</f>
        <v>0</v>
      </c>
      <c r="M1067" s="44">
        <f>'Текущие концовки'!G383</f>
        <v>0</v>
      </c>
      <c r="N1067" s="38">
        <f>'Текущие концовки'!H383</f>
        <v>0</v>
      </c>
      <c r="T1067" s="21">
        <f>'Текущие концовки'!G383</f>
        <v>0</v>
      </c>
      <c r="U1067" s="21">
        <f>'Текущие концовки'!H383</f>
        <v>0</v>
      </c>
      <c r="V1067" s="21">
        <f>'Текущие концовки'!I383</f>
        <v>0</v>
      </c>
      <c r="X1067" s="17">
        <f>'Текущие концовки'!K383</f>
        <v>0</v>
      </c>
      <c r="Y1067" s="21">
        <f>'Текущие концовки'!L383</f>
        <v>0</v>
      </c>
      <c r="Z1067" s="21">
        <f>'Текущие концовки'!M383</f>
        <v>0</v>
      </c>
    </row>
    <row r="1068" spans="1:26" ht="12.75" hidden="1">
      <c r="A1068" s="27"/>
      <c r="B1068" s="31" t="s">
        <v>108</v>
      </c>
      <c r="C1068" s="34"/>
      <c r="D1068" s="34"/>
      <c r="E1068" s="37"/>
      <c r="F1068" s="34"/>
      <c r="G1068" s="44"/>
      <c r="H1068" s="44"/>
      <c r="I1068" s="44"/>
      <c r="J1068" s="34"/>
      <c r="K1068" s="34"/>
      <c r="L1068" s="44"/>
      <c r="M1068" s="44"/>
      <c r="N1068" s="38"/>
      <c r="T1068" s="21"/>
      <c r="U1068" s="21"/>
      <c r="V1068" s="21"/>
      <c r="X1068" s="17"/>
      <c r="Y1068" s="21"/>
      <c r="Z1068" s="21"/>
    </row>
    <row r="1069" spans="1:26" ht="12.75" hidden="1">
      <c r="A1069" s="27"/>
      <c r="B1069" s="31" t="s">
        <v>124</v>
      </c>
      <c r="C1069" s="34"/>
      <c r="D1069" s="34"/>
      <c r="E1069" s="37"/>
      <c r="F1069" s="34"/>
      <c r="G1069" s="44">
        <f>'Базовые концовки'!F385</f>
        <v>0</v>
      </c>
      <c r="H1069" s="44"/>
      <c r="I1069" s="44"/>
      <c r="J1069" s="34"/>
      <c r="K1069" s="34"/>
      <c r="L1069" s="44">
        <f>'Текущие концовки'!F385</f>
        <v>0</v>
      </c>
      <c r="M1069" s="44"/>
      <c r="N1069" s="38"/>
      <c r="T1069" s="21"/>
      <c r="U1069" s="21"/>
      <c r="V1069" s="21"/>
      <c r="X1069" s="17"/>
      <c r="Y1069" s="21"/>
      <c r="Z1069" s="21"/>
    </row>
    <row r="1070" spans="1:26" ht="25.5" hidden="1">
      <c r="A1070" s="27"/>
      <c r="B1070" s="31" t="s">
        <v>112</v>
      </c>
      <c r="C1070" s="34"/>
      <c r="D1070" s="34"/>
      <c r="E1070" s="37"/>
      <c r="F1070" s="34"/>
      <c r="G1070" s="44">
        <f>'Базовые концовки'!F386</f>
        <v>0</v>
      </c>
      <c r="H1070" s="44"/>
      <c r="I1070" s="44"/>
      <c r="J1070" s="34"/>
      <c r="K1070" s="34"/>
      <c r="L1070" s="44">
        <f>'Текущие концовки'!F386</f>
        <v>0</v>
      </c>
      <c r="M1070" s="44"/>
      <c r="N1070" s="38"/>
      <c r="T1070" s="21"/>
      <c r="U1070" s="21"/>
      <c r="V1070" s="21"/>
      <c r="X1070" s="17"/>
      <c r="Y1070" s="21"/>
      <c r="Z1070" s="21"/>
    </row>
    <row r="1071" spans="1:26" ht="12.75" hidden="1">
      <c r="A1071" s="27"/>
      <c r="B1071" s="31" t="s">
        <v>113</v>
      </c>
      <c r="C1071" s="34"/>
      <c r="D1071" s="34"/>
      <c r="E1071" s="37"/>
      <c r="F1071" s="34"/>
      <c r="G1071" s="44">
        <f>'Базовые концовки'!F387</f>
        <v>0</v>
      </c>
      <c r="H1071" s="44"/>
      <c r="I1071" s="44"/>
      <c r="J1071" s="34"/>
      <c r="K1071" s="34"/>
      <c r="L1071" s="44">
        <f>'Текущие концовки'!F387</f>
        <v>0</v>
      </c>
      <c r="M1071" s="44"/>
      <c r="N1071" s="38"/>
      <c r="T1071" s="21"/>
      <c r="U1071" s="21"/>
      <c r="V1071" s="21"/>
      <c r="X1071" s="17"/>
      <c r="Y1071" s="21"/>
      <c r="Z1071" s="21"/>
    </row>
    <row r="1072" spans="1:26" ht="12.75" hidden="1">
      <c r="A1072" s="27"/>
      <c r="B1072" s="31" t="s">
        <v>114</v>
      </c>
      <c r="C1072" s="34"/>
      <c r="D1072" s="34"/>
      <c r="E1072" s="37"/>
      <c r="F1072" s="34"/>
      <c r="G1072" s="44">
        <f>'Базовые концовки'!F388</f>
        <v>0</v>
      </c>
      <c r="H1072" s="44"/>
      <c r="I1072" s="44"/>
      <c r="J1072" s="34"/>
      <c r="K1072" s="34"/>
      <c r="L1072" s="44">
        <f>'Текущие концовки'!F388</f>
        <v>0</v>
      </c>
      <c r="M1072" s="44"/>
      <c r="N1072" s="38"/>
      <c r="T1072" s="21"/>
      <c r="U1072" s="21"/>
      <c r="V1072" s="21"/>
      <c r="X1072" s="17"/>
      <c r="Y1072" s="21"/>
      <c r="Z1072" s="21"/>
    </row>
    <row r="1073" spans="1:26" ht="12.75" hidden="1">
      <c r="A1073" s="27"/>
      <c r="B1073" s="31" t="s">
        <v>105</v>
      </c>
      <c r="C1073" s="34"/>
      <c r="D1073" s="34"/>
      <c r="E1073" s="37"/>
      <c r="F1073" s="34"/>
      <c r="G1073" s="44" t="e">
        <f>'Базовые концовки'!F389</f>
        <v>#NAME?</v>
      </c>
      <c r="H1073" s="44"/>
      <c r="I1073" s="44"/>
      <c r="J1073" s="34"/>
      <c r="K1073" s="34"/>
      <c r="L1073" s="44" t="e">
        <f>'Текущие концовки'!F389</f>
        <v>#NAME?</v>
      </c>
      <c r="M1073" s="44"/>
      <c r="N1073" s="38"/>
      <c r="T1073" s="21"/>
      <c r="U1073" s="21"/>
      <c r="V1073" s="21"/>
      <c r="X1073" s="17"/>
      <c r="Y1073" s="21"/>
      <c r="Z1073" s="21"/>
    </row>
    <row r="1074" spans="1:26" ht="25.5" hidden="1">
      <c r="A1074" s="27"/>
      <c r="B1074" s="31" t="s">
        <v>125</v>
      </c>
      <c r="C1074" s="34"/>
      <c r="D1074" s="34"/>
      <c r="E1074" s="37"/>
      <c r="F1074" s="34"/>
      <c r="G1074" s="44">
        <f>'Базовые концовки'!F390</f>
        <v>0</v>
      </c>
      <c r="H1074" s="44"/>
      <c r="I1074" s="44"/>
      <c r="J1074" s="34"/>
      <c r="K1074" s="34"/>
      <c r="L1074" s="44">
        <f>'Текущие концовки'!F390</f>
        <v>0</v>
      </c>
      <c r="M1074" s="44"/>
      <c r="N1074" s="38"/>
      <c r="T1074" s="21"/>
      <c r="U1074" s="21"/>
      <c r="V1074" s="21"/>
      <c r="X1074" s="17"/>
      <c r="Y1074" s="21"/>
      <c r="Z1074" s="21"/>
    </row>
    <row r="1075" spans="1:26" ht="12.75" hidden="1">
      <c r="A1075" s="27"/>
      <c r="B1075" s="31" t="s">
        <v>126</v>
      </c>
      <c r="C1075" s="34"/>
      <c r="D1075" s="34"/>
      <c r="E1075" s="37"/>
      <c r="F1075" s="34"/>
      <c r="G1075" s="44">
        <f>'Базовые концовки'!F391</f>
        <v>0</v>
      </c>
      <c r="H1075" s="44">
        <f>'Базовые концовки'!G391</f>
        <v>0</v>
      </c>
      <c r="I1075" s="44">
        <f>'Базовые концовки'!H391</f>
        <v>0</v>
      </c>
      <c r="J1075" s="34"/>
      <c r="K1075" s="34"/>
      <c r="L1075" s="44">
        <f>'Текущие концовки'!F391</f>
        <v>0</v>
      </c>
      <c r="M1075" s="44">
        <f>'Текущие концовки'!G391</f>
        <v>0</v>
      </c>
      <c r="N1075" s="38">
        <f>'Текущие концовки'!H391</f>
        <v>0</v>
      </c>
      <c r="T1075" s="21">
        <f>'Текущие концовки'!G391</f>
        <v>0</v>
      </c>
      <c r="U1075" s="21">
        <f>'Текущие концовки'!H391</f>
        <v>0</v>
      </c>
      <c r="V1075" s="21">
        <f>'Текущие концовки'!I391</f>
        <v>0</v>
      </c>
      <c r="X1075" s="17">
        <f>'Текущие концовки'!K391</f>
        <v>0</v>
      </c>
      <c r="Y1075" s="21">
        <f>'Текущие концовки'!L391</f>
        <v>0</v>
      </c>
      <c r="Z1075" s="21">
        <f>'Текущие концовки'!M391</f>
        <v>0</v>
      </c>
    </row>
    <row r="1076" spans="1:26" ht="25.5" hidden="1">
      <c r="A1076" s="27"/>
      <c r="B1076" s="31" t="s">
        <v>112</v>
      </c>
      <c r="C1076" s="34"/>
      <c r="D1076" s="34"/>
      <c r="E1076" s="37"/>
      <c r="F1076" s="34"/>
      <c r="G1076" s="44">
        <f>'Базовые концовки'!F392</f>
        <v>0</v>
      </c>
      <c r="H1076" s="44"/>
      <c r="I1076" s="44"/>
      <c r="J1076" s="34"/>
      <c r="K1076" s="34"/>
      <c r="L1076" s="44">
        <f>'Текущие концовки'!F392</f>
        <v>0</v>
      </c>
      <c r="M1076" s="44"/>
      <c r="N1076" s="38"/>
      <c r="T1076" s="21"/>
      <c r="U1076" s="21"/>
      <c r="V1076" s="21"/>
      <c r="X1076" s="17"/>
      <c r="Y1076" s="21"/>
      <c r="Z1076" s="21"/>
    </row>
    <row r="1077" spans="1:26" ht="12.75" hidden="1">
      <c r="A1077" s="27"/>
      <c r="B1077" s="31" t="s">
        <v>113</v>
      </c>
      <c r="C1077" s="34"/>
      <c r="D1077" s="34"/>
      <c r="E1077" s="37"/>
      <c r="F1077" s="34"/>
      <c r="G1077" s="44">
        <f>'Базовые концовки'!F393</f>
        <v>0</v>
      </c>
      <c r="H1077" s="44"/>
      <c r="I1077" s="44"/>
      <c r="J1077" s="34"/>
      <c r="K1077" s="34"/>
      <c r="L1077" s="44">
        <f>'Текущие концовки'!F393</f>
        <v>0</v>
      </c>
      <c r="M1077" s="44"/>
      <c r="N1077" s="38"/>
      <c r="T1077" s="21"/>
      <c r="U1077" s="21"/>
      <c r="V1077" s="21"/>
      <c r="X1077" s="17"/>
      <c r="Y1077" s="21"/>
      <c r="Z1077" s="21"/>
    </row>
    <row r="1078" spans="1:26" ht="12.75" hidden="1">
      <c r="A1078" s="27"/>
      <c r="B1078" s="31" t="s">
        <v>114</v>
      </c>
      <c r="C1078" s="34"/>
      <c r="D1078" s="34"/>
      <c r="E1078" s="37"/>
      <c r="F1078" s="34"/>
      <c r="G1078" s="44">
        <f>'Базовые концовки'!F394</f>
        <v>0</v>
      </c>
      <c r="H1078" s="44"/>
      <c r="I1078" s="44"/>
      <c r="J1078" s="34"/>
      <c r="K1078" s="34"/>
      <c r="L1078" s="44">
        <f>'Текущие концовки'!F394</f>
        <v>0</v>
      </c>
      <c r="M1078" s="44"/>
      <c r="N1078" s="38"/>
      <c r="T1078" s="21"/>
      <c r="U1078" s="21"/>
      <c r="V1078" s="21"/>
      <c r="X1078" s="17"/>
      <c r="Y1078" s="21"/>
      <c r="Z1078" s="21"/>
    </row>
    <row r="1079" spans="1:26" ht="25.5" hidden="1">
      <c r="A1079" s="27"/>
      <c r="B1079" s="31" t="s">
        <v>127</v>
      </c>
      <c r="C1079" s="34"/>
      <c r="D1079" s="34"/>
      <c r="E1079" s="37"/>
      <c r="F1079" s="34"/>
      <c r="G1079" s="44">
        <f>'Базовые концовки'!F395</f>
        <v>0</v>
      </c>
      <c r="H1079" s="44"/>
      <c r="I1079" s="44"/>
      <c r="J1079" s="34"/>
      <c r="K1079" s="34"/>
      <c r="L1079" s="44">
        <f>'Текущие концовки'!F395</f>
        <v>0</v>
      </c>
      <c r="M1079" s="44"/>
      <c r="N1079" s="38"/>
      <c r="T1079" s="21"/>
      <c r="U1079" s="21"/>
      <c r="V1079" s="21"/>
      <c r="X1079" s="17"/>
      <c r="Y1079" s="21"/>
      <c r="Z1079" s="21"/>
    </row>
    <row r="1080" spans="1:26" ht="25.5" hidden="1">
      <c r="A1080" s="27"/>
      <c r="B1080" s="31" t="s">
        <v>128</v>
      </c>
      <c r="C1080" s="34"/>
      <c r="D1080" s="34"/>
      <c r="E1080" s="37"/>
      <c r="F1080" s="34"/>
      <c r="G1080" s="44">
        <f>'Базовые концовки'!F396</f>
        <v>0</v>
      </c>
      <c r="H1080" s="44">
        <f>'Базовые концовки'!G396</f>
        <v>0</v>
      </c>
      <c r="I1080" s="44">
        <f>'Базовые концовки'!H396</f>
        <v>0</v>
      </c>
      <c r="J1080" s="34"/>
      <c r="K1080" s="34"/>
      <c r="L1080" s="44">
        <f>'Текущие концовки'!F396</f>
        <v>0</v>
      </c>
      <c r="M1080" s="44">
        <f>'Текущие концовки'!G396</f>
        <v>0</v>
      </c>
      <c r="N1080" s="38">
        <f>'Текущие концовки'!H396</f>
        <v>0</v>
      </c>
      <c r="T1080" s="21">
        <f>'Текущие концовки'!G396</f>
        <v>0</v>
      </c>
      <c r="U1080" s="21">
        <f>'Текущие концовки'!H396</f>
        <v>0</v>
      </c>
      <c r="V1080" s="21">
        <f>'Текущие концовки'!I396</f>
        <v>0</v>
      </c>
      <c r="X1080" s="17">
        <f>'Текущие концовки'!K396</f>
        <v>0</v>
      </c>
      <c r="Y1080" s="21">
        <f>'Текущие концовки'!L396</f>
        <v>0</v>
      </c>
      <c r="Z1080" s="21">
        <f>'Текущие концовки'!M396</f>
        <v>0</v>
      </c>
    </row>
    <row r="1081" spans="1:26" ht="25.5" hidden="1">
      <c r="A1081" s="27"/>
      <c r="B1081" s="31" t="s">
        <v>112</v>
      </c>
      <c r="C1081" s="34"/>
      <c r="D1081" s="34"/>
      <c r="E1081" s="37"/>
      <c r="F1081" s="34"/>
      <c r="G1081" s="44">
        <f>'Базовые концовки'!F397</f>
        <v>0</v>
      </c>
      <c r="H1081" s="44"/>
      <c r="I1081" s="44"/>
      <c r="J1081" s="34"/>
      <c r="K1081" s="34"/>
      <c r="L1081" s="44">
        <f>'Текущие концовки'!F397</f>
        <v>0</v>
      </c>
      <c r="M1081" s="44"/>
      <c r="N1081" s="38"/>
      <c r="T1081" s="21"/>
      <c r="U1081" s="21"/>
      <c r="V1081" s="21"/>
      <c r="X1081" s="17"/>
      <c r="Y1081" s="21"/>
      <c r="Z1081" s="21"/>
    </row>
    <row r="1082" spans="1:26" ht="12.75" hidden="1">
      <c r="A1082" s="27"/>
      <c r="B1082" s="31" t="s">
        <v>113</v>
      </c>
      <c r="C1082" s="34"/>
      <c r="D1082" s="34"/>
      <c r="E1082" s="37"/>
      <c r="F1082" s="34"/>
      <c r="G1082" s="44">
        <f>'Базовые концовки'!F398</f>
        <v>0</v>
      </c>
      <c r="H1082" s="44"/>
      <c r="I1082" s="44"/>
      <c r="J1082" s="34"/>
      <c r="K1082" s="34"/>
      <c r="L1082" s="44">
        <f>'Текущие концовки'!F398</f>
        <v>0</v>
      </c>
      <c r="M1082" s="44"/>
      <c r="N1082" s="38"/>
      <c r="T1082" s="21"/>
      <c r="U1082" s="21"/>
      <c r="V1082" s="21"/>
      <c r="X1082" s="17"/>
      <c r="Y1082" s="21"/>
      <c r="Z1082" s="21"/>
    </row>
    <row r="1083" spans="1:26" ht="12.75" hidden="1">
      <c r="A1083" s="27"/>
      <c r="B1083" s="31" t="s">
        <v>114</v>
      </c>
      <c r="C1083" s="34"/>
      <c r="D1083" s="34"/>
      <c r="E1083" s="37"/>
      <c r="F1083" s="34"/>
      <c r="G1083" s="44">
        <f>'Базовые концовки'!F399</f>
        <v>0</v>
      </c>
      <c r="H1083" s="44"/>
      <c r="I1083" s="44"/>
      <c r="J1083" s="34"/>
      <c r="K1083" s="34"/>
      <c r="L1083" s="44">
        <f>'Текущие концовки'!F399</f>
        <v>0</v>
      </c>
      <c r="M1083" s="44"/>
      <c r="N1083" s="38"/>
      <c r="T1083" s="21"/>
      <c r="U1083" s="21"/>
      <c r="V1083" s="21"/>
      <c r="X1083" s="17"/>
      <c r="Y1083" s="21"/>
      <c r="Z1083" s="21"/>
    </row>
    <row r="1084" spans="1:26" ht="25.5" hidden="1">
      <c r="A1084" s="27"/>
      <c r="B1084" s="31" t="s">
        <v>129</v>
      </c>
      <c r="C1084" s="34"/>
      <c r="D1084" s="34"/>
      <c r="E1084" s="37"/>
      <c r="F1084" s="34"/>
      <c r="G1084" s="44">
        <f>'Базовые концовки'!F400</f>
        <v>0</v>
      </c>
      <c r="H1084" s="44"/>
      <c r="I1084" s="44"/>
      <c r="J1084" s="34"/>
      <c r="K1084" s="34"/>
      <c r="L1084" s="44">
        <f>'Текущие концовки'!F400</f>
        <v>0</v>
      </c>
      <c r="M1084" s="44"/>
      <c r="N1084" s="38"/>
      <c r="T1084" s="21"/>
      <c r="U1084" s="21"/>
      <c r="V1084" s="21"/>
      <c r="X1084" s="17"/>
      <c r="Y1084" s="21"/>
      <c r="Z1084" s="21"/>
    </row>
    <row r="1085" spans="1:26" ht="12.75" hidden="1">
      <c r="A1085" s="27"/>
      <c r="B1085" s="31" t="s">
        <v>130</v>
      </c>
      <c r="C1085" s="34"/>
      <c r="D1085" s="34"/>
      <c r="E1085" s="37"/>
      <c r="F1085" s="34"/>
      <c r="G1085" s="44">
        <f>'Базовые концовки'!F401</f>
        <v>0</v>
      </c>
      <c r="H1085" s="44">
        <f>'Базовые концовки'!G401</f>
        <v>0</v>
      </c>
      <c r="I1085" s="44">
        <f>'Базовые концовки'!H401</f>
        <v>0</v>
      </c>
      <c r="J1085" s="34"/>
      <c r="K1085" s="34"/>
      <c r="L1085" s="44">
        <f>'Текущие концовки'!F401</f>
        <v>0</v>
      </c>
      <c r="M1085" s="44">
        <f>'Текущие концовки'!G401</f>
        <v>0</v>
      </c>
      <c r="N1085" s="38">
        <f>'Текущие концовки'!H401</f>
        <v>0</v>
      </c>
      <c r="T1085" s="21">
        <f>'Текущие концовки'!G401</f>
        <v>0</v>
      </c>
      <c r="U1085" s="21">
        <f>'Текущие концовки'!H401</f>
        <v>0</v>
      </c>
      <c r="V1085" s="21">
        <f>'Текущие концовки'!I401</f>
        <v>0</v>
      </c>
      <c r="X1085" s="17">
        <f>'Текущие концовки'!K401</f>
        <v>0</v>
      </c>
      <c r="Y1085" s="21">
        <f>'Текущие концовки'!L401</f>
        <v>0</v>
      </c>
      <c r="Z1085" s="21">
        <f>'Текущие концовки'!M401</f>
        <v>0</v>
      </c>
    </row>
    <row r="1086" spans="1:26" ht="12.75" hidden="1">
      <c r="A1086" s="27"/>
      <c r="B1086" s="31" t="s">
        <v>108</v>
      </c>
      <c r="C1086" s="34"/>
      <c r="D1086" s="34"/>
      <c r="E1086" s="37"/>
      <c r="F1086" s="34"/>
      <c r="G1086" s="44"/>
      <c r="H1086" s="44"/>
      <c r="I1086" s="44"/>
      <c r="J1086" s="34"/>
      <c r="K1086" s="34"/>
      <c r="L1086" s="44"/>
      <c r="M1086" s="44"/>
      <c r="N1086" s="38"/>
      <c r="T1086" s="21"/>
      <c r="U1086" s="21"/>
      <c r="V1086" s="21"/>
      <c r="X1086" s="17"/>
      <c r="Y1086" s="21"/>
      <c r="Z1086" s="21"/>
    </row>
    <row r="1087" spans="1:26" ht="12.75" hidden="1">
      <c r="A1087" s="27"/>
      <c r="B1087" s="31" t="s">
        <v>131</v>
      </c>
      <c r="C1087" s="34"/>
      <c r="D1087" s="34"/>
      <c r="E1087" s="37"/>
      <c r="F1087" s="34"/>
      <c r="G1087" s="44" t="e">
        <f>'Базовые концовки'!F403</f>
        <v>#NAME?</v>
      </c>
      <c r="H1087" s="44"/>
      <c r="I1087" s="44"/>
      <c r="J1087" s="34"/>
      <c r="K1087" s="34"/>
      <c r="L1087" s="44" t="e">
        <f>'Текущие концовки'!F403</f>
        <v>#NAME?</v>
      </c>
      <c r="M1087" s="44"/>
      <c r="N1087" s="38"/>
      <c r="T1087" s="21"/>
      <c r="U1087" s="21"/>
      <c r="V1087" s="21"/>
      <c r="X1087" s="17"/>
      <c r="Y1087" s="21"/>
      <c r="Z1087" s="21"/>
    </row>
    <row r="1088" spans="1:26" ht="25.5" hidden="1">
      <c r="A1088" s="27"/>
      <c r="B1088" s="31" t="s">
        <v>112</v>
      </c>
      <c r="C1088" s="34"/>
      <c r="D1088" s="34"/>
      <c r="E1088" s="37"/>
      <c r="F1088" s="34"/>
      <c r="G1088" s="44">
        <f>'Базовые концовки'!F404</f>
        <v>0</v>
      </c>
      <c r="H1088" s="44"/>
      <c r="I1088" s="44"/>
      <c r="J1088" s="34"/>
      <c r="K1088" s="34"/>
      <c r="L1088" s="44">
        <f>'Текущие концовки'!F404</f>
        <v>0</v>
      </c>
      <c r="M1088" s="44"/>
      <c r="N1088" s="38"/>
      <c r="T1088" s="21"/>
      <c r="U1088" s="21"/>
      <c r="V1088" s="21"/>
      <c r="X1088" s="17"/>
      <c r="Y1088" s="21"/>
      <c r="Z1088" s="21"/>
    </row>
    <row r="1089" spans="1:26" ht="12.75" hidden="1">
      <c r="A1089" s="27"/>
      <c r="B1089" s="31" t="s">
        <v>132</v>
      </c>
      <c r="C1089" s="34"/>
      <c r="D1089" s="34"/>
      <c r="E1089" s="37"/>
      <c r="F1089" s="34"/>
      <c r="G1089" s="44">
        <f>'Базовые концовки'!F405</f>
        <v>0</v>
      </c>
      <c r="H1089" s="44"/>
      <c r="I1089" s="44"/>
      <c r="J1089" s="34"/>
      <c r="K1089" s="34"/>
      <c r="L1089" s="44">
        <f>'Текущие концовки'!F405</f>
        <v>0</v>
      </c>
      <c r="M1089" s="44"/>
      <c r="N1089" s="38"/>
      <c r="T1089" s="21"/>
      <c r="U1089" s="21"/>
      <c r="V1089" s="21"/>
      <c r="X1089" s="17"/>
      <c r="Y1089" s="21"/>
      <c r="Z1089" s="21"/>
    </row>
    <row r="1090" spans="1:26" ht="12.75" hidden="1">
      <c r="A1090" s="27"/>
      <c r="B1090" s="31" t="s">
        <v>114</v>
      </c>
      <c r="C1090" s="34"/>
      <c r="D1090" s="34"/>
      <c r="E1090" s="37"/>
      <c r="F1090" s="34"/>
      <c r="G1090" s="44">
        <f>'Базовые концовки'!F406</f>
        <v>0</v>
      </c>
      <c r="H1090" s="44"/>
      <c r="I1090" s="44"/>
      <c r="J1090" s="34"/>
      <c r="K1090" s="34"/>
      <c r="L1090" s="44">
        <f>'Текущие концовки'!F406</f>
        <v>0</v>
      </c>
      <c r="M1090" s="44"/>
      <c r="N1090" s="38"/>
      <c r="T1090" s="21"/>
      <c r="U1090" s="21"/>
      <c r="V1090" s="21"/>
      <c r="X1090" s="17"/>
      <c r="Y1090" s="21"/>
      <c r="Z1090" s="21"/>
    </row>
    <row r="1091" spans="1:26" ht="25.5" hidden="1">
      <c r="A1091" s="27"/>
      <c r="B1091" s="31" t="s">
        <v>133</v>
      </c>
      <c r="C1091" s="34"/>
      <c r="D1091" s="34"/>
      <c r="E1091" s="37"/>
      <c r="F1091" s="34"/>
      <c r="G1091" s="44">
        <f>'Базовые концовки'!F407</f>
        <v>0</v>
      </c>
      <c r="H1091" s="44"/>
      <c r="I1091" s="44"/>
      <c r="J1091" s="34"/>
      <c r="K1091" s="34"/>
      <c r="L1091" s="44">
        <f>'Текущие концовки'!F407</f>
        <v>0</v>
      </c>
      <c r="M1091" s="44"/>
      <c r="N1091" s="38"/>
      <c r="T1091" s="21"/>
      <c r="U1091" s="21"/>
      <c r="V1091" s="21"/>
      <c r="X1091" s="17"/>
      <c r="Y1091" s="21"/>
      <c r="Z1091" s="21"/>
    </row>
    <row r="1092" spans="1:26" ht="12.75" hidden="1">
      <c r="A1092" s="27"/>
      <c r="B1092" s="31" t="s">
        <v>134</v>
      </c>
      <c r="C1092" s="34"/>
      <c r="D1092" s="34"/>
      <c r="E1092" s="37"/>
      <c r="F1092" s="34"/>
      <c r="G1092" s="44">
        <f>'Базовые концовки'!F408</f>
        <v>0</v>
      </c>
      <c r="H1092" s="44">
        <f>'Базовые концовки'!G408</f>
        <v>0</v>
      </c>
      <c r="I1092" s="44">
        <f>'Базовые концовки'!H408</f>
        <v>0</v>
      </c>
      <c r="J1092" s="34"/>
      <c r="K1092" s="34"/>
      <c r="L1092" s="44">
        <f>'Текущие концовки'!F408</f>
        <v>0</v>
      </c>
      <c r="M1092" s="44">
        <f>'Текущие концовки'!G408</f>
        <v>0</v>
      </c>
      <c r="N1092" s="38">
        <f>'Текущие концовки'!H408</f>
        <v>0</v>
      </c>
      <c r="T1092" s="21">
        <f>'Текущие концовки'!G408</f>
        <v>0</v>
      </c>
      <c r="U1092" s="21">
        <f>'Текущие концовки'!H408</f>
        <v>0</v>
      </c>
      <c r="V1092" s="21">
        <f>'Текущие концовки'!I408</f>
        <v>0</v>
      </c>
      <c r="X1092" s="17">
        <f>'Текущие концовки'!K408</f>
        <v>0</v>
      </c>
      <c r="Y1092" s="21">
        <f>'Текущие концовки'!L408</f>
        <v>0</v>
      </c>
      <c r="Z1092" s="21">
        <f>'Текущие концовки'!M408</f>
        <v>0</v>
      </c>
    </row>
    <row r="1093" spans="1:26" ht="12.75" hidden="1">
      <c r="A1093" s="27"/>
      <c r="B1093" s="31" t="s">
        <v>132</v>
      </c>
      <c r="C1093" s="34"/>
      <c r="D1093" s="34"/>
      <c r="E1093" s="37"/>
      <c r="F1093" s="34"/>
      <c r="G1093" s="44">
        <f>'Базовые концовки'!F409</f>
        <v>0</v>
      </c>
      <c r="H1093" s="44"/>
      <c r="I1093" s="44"/>
      <c r="J1093" s="34"/>
      <c r="K1093" s="34"/>
      <c r="L1093" s="44">
        <f>'Текущие концовки'!F409</f>
        <v>0</v>
      </c>
      <c r="M1093" s="44"/>
      <c r="N1093" s="38"/>
      <c r="T1093" s="21"/>
      <c r="U1093" s="21"/>
      <c r="V1093" s="21"/>
      <c r="X1093" s="17"/>
      <c r="Y1093" s="21"/>
      <c r="Z1093" s="21"/>
    </row>
    <row r="1094" spans="1:26" ht="12.75" hidden="1">
      <c r="A1094" s="27"/>
      <c r="B1094" s="31" t="s">
        <v>114</v>
      </c>
      <c r="C1094" s="34"/>
      <c r="D1094" s="34"/>
      <c r="E1094" s="37"/>
      <c r="F1094" s="34"/>
      <c r="G1094" s="44">
        <f>'Базовые концовки'!F410</f>
        <v>0</v>
      </c>
      <c r="H1094" s="44"/>
      <c r="I1094" s="44"/>
      <c r="J1094" s="34"/>
      <c r="K1094" s="34"/>
      <c r="L1094" s="44">
        <f>'Текущие концовки'!F410</f>
        <v>0</v>
      </c>
      <c r="M1094" s="44"/>
      <c r="N1094" s="38"/>
      <c r="T1094" s="21"/>
      <c r="U1094" s="21"/>
      <c r="V1094" s="21"/>
      <c r="X1094" s="17"/>
      <c r="Y1094" s="21"/>
      <c r="Z1094" s="21"/>
    </row>
    <row r="1095" spans="1:26" ht="25.5" hidden="1">
      <c r="A1095" s="27"/>
      <c r="B1095" s="31" t="s">
        <v>135</v>
      </c>
      <c r="C1095" s="34"/>
      <c r="D1095" s="34"/>
      <c r="E1095" s="37"/>
      <c r="F1095" s="34"/>
      <c r="G1095" s="44">
        <f>'Базовые концовки'!F411</f>
        <v>0</v>
      </c>
      <c r="H1095" s="44"/>
      <c r="I1095" s="44"/>
      <c r="J1095" s="34"/>
      <c r="K1095" s="34"/>
      <c r="L1095" s="44">
        <f>'Текущие концовки'!F411</f>
        <v>0</v>
      </c>
      <c r="M1095" s="44"/>
      <c r="N1095" s="38"/>
      <c r="T1095" s="21"/>
      <c r="U1095" s="21"/>
      <c r="V1095" s="21"/>
      <c r="X1095" s="17"/>
      <c r="Y1095" s="21"/>
      <c r="Z1095" s="21"/>
    </row>
    <row r="1096" spans="1:26" ht="25.5" hidden="1">
      <c r="A1096" s="27"/>
      <c r="B1096" s="31" t="s">
        <v>136</v>
      </c>
      <c r="C1096" s="34"/>
      <c r="D1096" s="34"/>
      <c r="E1096" s="37"/>
      <c r="F1096" s="34"/>
      <c r="G1096" s="44">
        <f>'Базовые концовки'!F412</f>
        <v>0</v>
      </c>
      <c r="H1096" s="44">
        <f>'Базовые концовки'!G412</f>
        <v>0</v>
      </c>
      <c r="I1096" s="44">
        <f>'Базовые концовки'!H412</f>
        <v>0</v>
      </c>
      <c r="J1096" s="34"/>
      <c r="K1096" s="34"/>
      <c r="L1096" s="44">
        <f>'Текущие концовки'!F412</f>
        <v>0</v>
      </c>
      <c r="M1096" s="44">
        <f>'Текущие концовки'!G412</f>
        <v>0</v>
      </c>
      <c r="N1096" s="38">
        <f>'Текущие концовки'!H412</f>
        <v>0</v>
      </c>
      <c r="T1096" s="21">
        <f>'Текущие концовки'!G412</f>
        <v>0</v>
      </c>
      <c r="U1096" s="21">
        <f>'Текущие концовки'!H412</f>
        <v>0</v>
      </c>
      <c r="V1096" s="21">
        <f>'Текущие концовки'!I412</f>
        <v>0</v>
      </c>
      <c r="X1096" s="17">
        <f>'Текущие концовки'!K412</f>
        <v>0</v>
      </c>
      <c r="Y1096" s="21">
        <f>'Текущие концовки'!L412</f>
        <v>0</v>
      </c>
      <c r="Z1096" s="21">
        <f>'Текущие концовки'!M412</f>
        <v>0</v>
      </c>
    </row>
    <row r="1097" spans="1:26" ht="25.5" hidden="1">
      <c r="A1097" s="27"/>
      <c r="B1097" s="31" t="s">
        <v>112</v>
      </c>
      <c r="C1097" s="34"/>
      <c r="D1097" s="34"/>
      <c r="E1097" s="37"/>
      <c r="F1097" s="34"/>
      <c r="G1097" s="44">
        <f>'Базовые концовки'!F413</f>
        <v>0</v>
      </c>
      <c r="H1097" s="44"/>
      <c r="I1097" s="44"/>
      <c r="J1097" s="34"/>
      <c r="K1097" s="34"/>
      <c r="L1097" s="44">
        <f>'Текущие концовки'!F413</f>
        <v>0</v>
      </c>
      <c r="M1097" s="44"/>
      <c r="N1097" s="38"/>
      <c r="T1097" s="21"/>
      <c r="U1097" s="21"/>
      <c r="V1097" s="21"/>
      <c r="X1097" s="17"/>
      <c r="Y1097" s="21"/>
      <c r="Z1097" s="21"/>
    </row>
    <row r="1098" spans="1:26" ht="12.75" hidden="1">
      <c r="A1098" s="27"/>
      <c r="B1098" s="31" t="s">
        <v>132</v>
      </c>
      <c r="C1098" s="34"/>
      <c r="D1098" s="34"/>
      <c r="E1098" s="37"/>
      <c r="F1098" s="34"/>
      <c r="G1098" s="44">
        <f>'Базовые концовки'!F414</f>
        <v>0</v>
      </c>
      <c r="H1098" s="44"/>
      <c r="I1098" s="44"/>
      <c r="J1098" s="34"/>
      <c r="K1098" s="34"/>
      <c r="L1098" s="44">
        <f>'Текущие концовки'!F414</f>
        <v>0</v>
      </c>
      <c r="M1098" s="44"/>
      <c r="N1098" s="38"/>
      <c r="T1098" s="21"/>
      <c r="U1098" s="21"/>
      <c r="V1098" s="21"/>
      <c r="X1098" s="17"/>
      <c r="Y1098" s="21"/>
      <c r="Z1098" s="21"/>
    </row>
    <row r="1099" spans="1:26" ht="12.75" hidden="1">
      <c r="A1099" s="27"/>
      <c r="B1099" s="31" t="s">
        <v>114</v>
      </c>
      <c r="C1099" s="34"/>
      <c r="D1099" s="34"/>
      <c r="E1099" s="37"/>
      <c r="F1099" s="34"/>
      <c r="G1099" s="44">
        <f>'Базовые концовки'!F415</f>
        <v>0</v>
      </c>
      <c r="H1099" s="44"/>
      <c r="I1099" s="44"/>
      <c r="J1099" s="34"/>
      <c r="K1099" s="34"/>
      <c r="L1099" s="44">
        <f>'Текущие концовки'!F415</f>
        <v>0</v>
      </c>
      <c r="M1099" s="44"/>
      <c r="N1099" s="38"/>
      <c r="T1099" s="21"/>
      <c r="U1099" s="21"/>
      <c r="V1099" s="21"/>
      <c r="X1099" s="17"/>
      <c r="Y1099" s="21"/>
      <c r="Z1099" s="21"/>
    </row>
    <row r="1100" spans="1:26" ht="25.5" hidden="1">
      <c r="A1100" s="27"/>
      <c r="B1100" s="31" t="s">
        <v>137</v>
      </c>
      <c r="C1100" s="34"/>
      <c r="D1100" s="34"/>
      <c r="E1100" s="37"/>
      <c r="F1100" s="34"/>
      <c r="G1100" s="44">
        <f>'Базовые концовки'!F416</f>
        <v>0</v>
      </c>
      <c r="H1100" s="44"/>
      <c r="I1100" s="44"/>
      <c r="J1100" s="34"/>
      <c r="K1100" s="34"/>
      <c r="L1100" s="44">
        <f>'Текущие концовки'!F416</f>
        <v>0</v>
      </c>
      <c r="M1100" s="44"/>
      <c r="N1100" s="38"/>
      <c r="T1100" s="21"/>
      <c r="U1100" s="21"/>
      <c r="V1100" s="21"/>
      <c r="X1100" s="17"/>
      <c r="Y1100" s="21"/>
      <c r="Z1100" s="21"/>
    </row>
    <row r="1101" spans="1:26" ht="25.5" hidden="1">
      <c r="A1101" s="27"/>
      <c r="B1101" s="31" t="s">
        <v>138</v>
      </c>
      <c r="C1101" s="34"/>
      <c r="D1101" s="34"/>
      <c r="E1101" s="37"/>
      <c r="F1101" s="34"/>
      <c r="G1101" s="44">
        <f>'Базовые концовки'!F417</f>
        <v>0</v>
      </c>
      <c r="H1101" s="44">
        <f>'Базовые концовки'!G417</f>
        <v>0</v>
      </c>
      <c r="I1101" s="44">
        <f>'Базовые концовки'!H417</f>
        <v>0</v>
      </c>
      <c r="J1101" s="34"/>
      <c r="K1101" s="34"/>
      <c r="L1101" s="44">
        <f>'Текущие концовки'!F417</f>
        <v>0</v>
      </c>
      <c r="M1101" s="44">
        <f>'Текущие концовки'!G417</f>
        <v>0</v>
      </c>
      <c r="N1101" s="38">
        <f>'Текущие концовки'!H417</f>
        <v>0</v>
      </c>
      <c r="T1101" s="21">
        <f>'Текущие концовки'!G417</f>
        <v>0</v>
      </c>
      <c r="U1101" s="21">
        <f>'Текущие концовки'!H417</f>
        <v>0</v>
      </c>
      <c r="V1101" s="21">
        <f>'Текущие концовки'!I417</f>
        <v>0</v>
      </c>
      <c r="X1101" s="17">
        <f>'Текущие концовки'!K417</f>
        <v>0</v>
      </c>
      <c r="Y1101" s="21">
        <f>'Текущие концовки'!L417</f>
        <v>0</v>
      </c>
      <c r="Z1101" s="21">
        <f>'Текущие концовки'!M417</f>
        <v>0</v>
      </c>
    </row>
    <row r="1102" spans="1:26" ht="25.5" hidden="1">
      <c r="A1102" s="27"/>
      <c r="B1102" s="31" t="s">
        <v>112</v>
      </c>
      <c r="C1102" s="34"/>
      <c r="D1102" s="34"/>
      <c r="E1102" s="37"/>
      <c r="F1102" s="34"/>
      <c r="G1102" s="44">
        <f>'Базовые концовки'!F418</f>
        <v>0</v>
      </c>
      <c r="H1102" s="44"/>
      <c r="I1102" s="44"/>
      <c r="J1102" s="34"/>
      <c r="K1102" s="34"/>
      <c r="L1102" s="44">
        <f>'Текущие концовки'!F418</f>
        <v>0</v>
      </c>
      <c r="M1102" s="44"/>
      <c r="N1102" s="38"/>
      <c r="T1102" s="21"/>
      <c r="U1102" s="21"/>
      <c r="V1102" s="21"/>
      <c r="X1102" s="17"/>
      <c r="Y1102" s="21"/>
      <c r="Z1102" s="21"/>
    </row>
    <row r="1103" spans="1:26" ht="12.75">
      <c r="A1103" s="27"/>
      <c r="B1103" s="31" t="s">
        <v>220</v>
      </c>
      <c r="C1103" s="34"/>
      <c r="D1103" s="34"/>
      <c r="E1103" s="34"/>
      <c r="F1103" s="37"/>
      <c r="G1103" s="44" t="e">
        <f>'Базовые концовки'!F419</f>
        <v>#NAME?</v>
      </c>
      <c r="H1103" s="44">
        <f>'Базовые концовки'!G419</f>
        <v>0</v>
      </c>
      <c r="I1103" s="44">
        <f>'Базовые концовки'!H419</f>
        <v>0</v>
      </c>
      <c r="J1103" s="34"/>
      <c r="K1103" s="34"/>
      <c r="L1103" s="44" t="e">
        <f>'Текущие концовки'!F419</f>
        <v>#NAME?</v>
      </c>
      <c r="M1103" s="44">
        <f>'Текущие концовки'!G419</f>
        <v>0</v>
      </c>
      <c r="N1103" s="38">
        <f>'Текущие концовки'!H419</f>
        <v>0</v>
      </c>
      <c r="T1103" s="21">
        <f>'Текущие концовки'!G419</f>
        <v>0</v>
      </c>
      <c r="U1103" s="21">
        <f>'Текущие концовки'!H419</f>
        <v>0</v>
      </c>
      <c r="V1103" s="21">
        <f>'Текущие концовки'!I419</f>
        <v>0</v>
      </c>
      <c r="X1103" s="17">
        <f>'Текущие концовки'!K419</f>
        <v>0</v>
      </c>
      <c r="Y1103" s="21">
        <f>'Текущие концовки'!L419</f>
        <v>0</v>
      </c>
      <c r="Z1103" s="21">
        <f>'Текущие концовки'!M419</f>
        <v>0</v>
      </c>
    </row>
    <row r="1104" spans="1:26" ht="25.5" hidden="1">
      <c r="A1104" s="27"/>
      <c r="B1104" s="31" t="s">
        <v>140</v>
      </c>
      <c r="C1104" s="34"/>
      <c r="D1104" s="34"/>
      <c r="E1104" s="37"/>
      <c r="F1104" s="34"/>
      <c r="G1104" s="44">
        <f>'Базовые концовки'!F420</f>
        <v>0</v>
      </c>
      <c r="H1104" s="44"/>
      <c r="I1104" s="44"/>
      <c r="J1104" s="34"/>
      <c r="K1104" s="34"/>
      <c r="L1104" s="44">
        <f>'Текущие концовки'!F420</f>
        <v>0</v>
      </c>
      <c r="M1104" s="44"/>
      <c r="N1104" s="38"/>
      <c r="T1104" s="21"/>
      <c r="U1104" s="21"/>
      <c r="V1104" s="21"/>
      <c r="X1104" s="17"/>
      <c r="Y1104" s="21"/>
      <c r="Z1104" s="21"/>
    </row>
    <row r="1105" spans="1:26" ht="12.75">
      <c r="A1105" s="27"/>
      <c r="B1105" s="31" t="s">
        <v>141</v>
      </c>
      <c r="C1105" s="34"/>
      <c r="D1105" s="34"/>
      <c r="E1105" s="34"/>
      <c r="F1105" s="37"/>
      <c r="G1105" s="44">
        <f>'Базовые концовки'!F421</f>
        <v>527.84</v>
      </c>
      <c r="H1105" s="44"/>
      <c r="I1105" s="44"/>
      <c r="J1105" s="34"/>
      <c r="K1105" s="34"/>
      <c r="L1105" s="44">
        <f>'Текущие концовки'!F421</f>
        <v>5159.16</v>
      </c>
      <c r="M1105" s="44"/>
      <c r="N1105" s="38"/>
      <c r="T1105" s="21"/>
      <c r="U1105" s="21"/>
      <c r="V1105" s="21"/>
      <c r="X1105" s="17"/>
      <c r="Y1105" s="21"/>
      <c r="Z1105" s="21"/>
    </row>
    <row r="1106" spans="1:26" ht="12.75">
      <c r="A1106" s="27"/>
      <c r="B1106" s="31" t="s">
        <v>142</v>
      </c>
      <c r="C1106" s="34"/>
      <c r="D1106" s="34"/>
      <c r="E1106" s="34"/>
      <c r="F1106" s="37"/>
      <c r="G1106" s="44">
        <f>'Базовые концовки'!F422</f>
        <v>265.67</v>
      </c>
      <c r="H1106" s="44"/>
      <c r="I1106" s="44"/>
      <c r="J1106" s="34"/>
      <c r="K1106" s="34"/>
      <c r="L1106" s="44">
        <f>'Текущие концовки'!F422</f>
        <v>2429.39</v>
      </c>
      <c r="M1106" s="44"/>
      <c r="N1106" s="38"/>
      <c r="T1106" s="21"/>
      <c r="U1106" s="21"/>
      <c r="V1106" s="21"/>
      <c r="X1106" s="17"/>
      <c r="Y1106" s="21"/>
      <c r="Z1106" s="21"/>
    </row>
    <row r="1107" spans="1:26" ht="25.5" hidden="1">
      <c r="A1107" s="27"/>
      <c r="B1107" s="31" t="s">
        <v>143</v>
      </c>
      <c r="C1107" s="34"/>
      <c r="D1107" s="34"/>
      <c r="E1107" s="37"/>
      <c r="F1107" s="34"/>
      <c r="G1107" s="44">
        <f>'Базовые концовки'!F423</f>
        <v>0</v>
      </c>
      <c r="H1107" s="44"/>
      <c r="I1107" s="44"/>
      <c r="J1107" s="34"/>
      <c r="K1107" s="34"/>
      <c r="L1107" s="44">
        <f>'Текущие концовки'!F423</f>
        <v>0</v>
      </c>
      <c r="M1107" s="44"/>
      <c r="N1107" s="38"/>
      <c r="T1107" s="21"/>
      <c r="U1107" s="21"/>
      <c r="V1107" s="21"/>
      <c r="X1107" s="17"/>
      <c r="Y1107" s="21">
        <f>'Текущие концовки'!L423</f>
        <v>0</v>
      </c>
      <c r="Z1107" s="21"/>
    </row>
    <row r="1108" spans="1:26" ht="12.75" hidden="1">
      <c r="A1108" s="27"/>
      <c r="B1108" s="31" t="s">
        <v>144</v>
      </c>
      <c r="C1108" s="34"/>
      <c r="D1108" s="34"/>
      <c r="E1108" s="37"/>
      <c r="F1108" s="34"/>
      <c r="G1108" s="44">
        <f>'Базовые концовки'!F424</f>
        <v>0</v>
      </c>
      <c r="H1108" s="44"/>
      <c r="I1108" s="44"/>
      <c r="J1108" s="34"/>
      <c r="K1108" s="34"/>
      <c r="L1108" s="44">
        <f>'Текущие концовки'!F424</f>
        <v>0</v>
      </c>
      <c r="M1108" s="44"/>
      <c r="N1108" s="38"/>
      <c r="T1108" s="21"/>
      <c r="U1108" s="21"/>
      <c r="V1108" s="21"/>
      <c r="X1108" s="17"/>
      <c r="Y1108" s="21">
        <f>'Текущие концовки'!L424</f>
        <v>0</v>
      </c>
      <c r="Z1108" s="21"/>
    </row>
    <row r="1109" spans="1:26" ht="12.75" hidden="1">
      <c r="A1109" s="27"/>
      <c r="B1109" s="31" t="s">
        <v>145</v>
      </c>
      <c r="C1109" s="34"/>
      <c r="D1109" s="34"/>
      <c r="E1109" s="34"/>
      <c r="F1109" s="37"/>
      <c r="G1109" s="44">
        <f>'Базовые концовки'!F425</f>
        <v>540.74</v>
      </c>
      <c r="H1109" s="44"/>
      <c r="I1109" s="44"/>
      <c r="J1109" s="34"/>
      <c r="K1109" s="34"/>
      <c r="L1109" s="44">
        <f>'Текущие концовки'!F425</f>
        <v>6272.45</v>
      </c>
      <c r="M1109" s="44"/>
      <c r="N1109" s="38"/>
      <c r="T1109" s="21"/>
      <c r="U1109" s="21"/>
      <c r="V1109" s="21"/>
      <c r="X1109" s="17"/>
      <c r="Y1109" s="21"/>
      <c r="Z1109" s="21"/>
    </row>
    <row r="1110" spans="1:26" ht="12.75" hidden="1">
      <c r="A1110" s="27"/>
      <c r="B1110" s="31" t="s">
        <v>146</v>
      </c>
      <c r="C1110" s="34"/>
      <c r="D1110" s="34"/>
      <c r="E1110" s="34"/>
      <c r="F1110" s="37"/>
      <c r="G1110" s="44">
        <f>'Базовые концовки'!F426</f>
        <v>19.88</v>
      </c>
      <c r="H1110" s="44"/>
      <c r="I1110" s="44"/>
      <c r="J1110" s="34"/>
      <c r="K1110" s="34"/>
      <c r="L1110" s="44">
        <f>'Текущие концовки'!F426</f>
        <v>230.69</v>
      </c>
      <c r="M1110" s="44"/>
      <c r="N1110" s="38"/>
      <c r="T1110" s="21"/>
      <c r="U1110" s="21"/>
      <c r="V1110" s="21"/>
      <c r="X1110" s="17"/>
      <c r="Y1110" s="21"/>
      <c r="Z1110" s="21"/>
    </row>
    <row r="1111" spans="1:26" ht="12.75" hidden="1">
      <c r="A1111" s="27"/>
      <c r="B1111" s="31" t="s">
        <v>147</v>
      </c>
      <c r="C1111" s="34"/>
      <c r="D1111" s="34"/>
      <c r="E1111" s="34"/>
      <c r="F1111" s="37"/>
      <c r="G1111" s="44">
        <f>'Базовые концовки'!F427</f>
        <v>560.62</v>
      </c>
      <c r="H1111" s="44"/>
      <c r="I1111" s="44"/>
      <c r="J1111" s="34"/>
      <c r="K1111" s="34"/>
      <c r="L1111" s="44">
        <f>'Текущие концовки'!F427</f>
        <v>6503.14</v>
      </c>
      <c r="M1111" s="44"/>
      <c r="N1111" s="38"/>
      <c r="T1111" s="21"/>
      <c r="U1111" s="21"/>
      <c r="V1111" s="21"/>
      <c r="X1111" s="17"/>
      <c r="Y1111" s="21"/>
      <c r="Z1111" s="21"/>
    </row>
    <row r="1112" spans="1:26" ht="12.75" hidden="1">
      <c r="A1112" s="27"/>
      <c r="B1112" s="31" t="s">
        <v>148</v>
      </c>
      <c r="C1112" s="34"/>
      <c r="D1112" s="34"/>
      <c r="E1112" s="34"/>
      <c r="F1112" s="37"/>
      <c r="G1112" s="44" t="e">
        <f>'Базовые концовки'!J428</f>
        <v>#NAME?</v>
      </c>
      <c r="H1112" s="44"/>
      <c r="I1112" s="44"/>
      <c r="J1112" s="34"/>
      <c r="K1112" s="34"/>
      <c r="L1112" s="44" t="e">
        <f>'Текущие концовки'!J428</f>
        <v>#NAME?</v>
      </c>
      <c r="M1112" s="44"/>
      <c r="N1112" s="38"/>
      <c r="T1112" s="21"/>
      <c r="U1112" s="21"/>
      <c r="V1112" s="21"/>
      <c r="X1112" s="17"/>
      <c r="Y1112" s="21"/>
      <c r="Z1112" s="21"/>
    </row>
    <row r="1113" spans="1:26" ht="12.75" hidden="1">
      <c r="A1113" s="27"/>
      <c r="B1113" s="31" t="s">
        <v>149</v>
      </c>
      <c r="C1113" s="34"/>
      <c r="D1113" s="34"/>
      <c r="E1113" s="34"/>
      <c r="F1113" s="37"/>
      <c r="G1113" s="44" t="e">
        <f>'Базовые концовки'!J429</f>
        <v>#NAME?</v>
      </c>
      <c r="H1113" s="44"/>
      <c r="I1113" s="44"/>
      <c r="J1113" s="34"/>
      <c r="K1113" s="34"/>
      <c r="L1113" s="44" t="e">
        <f>'Текущие концовки'!J429</f>
        <v>#NAME?</v>
      </c>
      <c r="M1113" s="44"/>
      <c r="N1113" s="38"/>
      <c r="T1113" s="21"/>
      <c r="U1113" s="21"/>
      <c r="V1113" s="21"/>
      <c r="X1113" s="17"/>
      <c r="Y1113" s="21"/>
      <c r="Z1113" s="21"/>
    </row>
    <row r="1114" spans="1:26" ht="12.75" hidden="1">
      <c r="A1114" s="27"/>
      <c r="B1114" s="31" t="s">
        <v>150</v>
      </c>
      <c r="C1114" s="34"/>
      <c r="D1114" s="34"/>
      <c r="E1114" s="34"/>
      <c r="F1114" s="37"/>
      <c r="G1114" s="44" t="e">
        <f>'Базовые концовки'!J430</f>
        <v>#NAME?</v>
      </c>
      <c r="H1114" s="44"/>
      <c r="I1114" s="44"/>
      <c r="J1114" s="34"/>
      <c r="K1114" s="34"/>
      <c r="L1114" s="44" t="e">
        <f>'Текущие концовки'!J430</f>
        <v>#NAME?</v>
      </c>
      <c r="M1114" s="44"/>
      <c r="N1114" s="38"/>
      <c r="T1114" s="21"/>
      <c r="U1114" s="21"/>
      <c r="V1114" s="21"/>
      <c r="X1114" s="17"/>
      <c r="Y1114" s="21"/>
      <c r="Z1114" s="21"/>
    </row>
    <row r="1115" spans="1:14" ht="12.75">
      <c r="A1115" s="27"/>
      <c r="B1115" s="27"/>
      <c r="C1115" s="34"/>
      <c r="D1115" s="34"/>
      <c r="E1115" s="34"/>
      <c r="F1115" s="34"/>
      <c r="G1115" s="48"/>
      <c r="H1115" s="48"/>
      <c r="I1115" s="48"/>
      <c r="J1115" s="34"/>
      <c r="K1115" s="34"/>
      <c r="L1115" s="48"/>
      <c r="M1115" s="48"/>
      <c r="N1115" s="34"/>
    </row>
    <row r="1116" spans="1:26" ht="12.75">
      <c r="A1116" s="27"/>
      <c r="B1116" s="31" t="s">
        <v>221</v>
      </c>
      <c r="C1116" s="34"/>
      <c r="D1116" s="34"/>
      <c r="E1116" s="34"/>
      <c r="F1116" s="37"/>
      <c r="G1116" s="57">
        <f>'Базовые концовки'!F432</f>
        <v>52929.92</v>
      </c>
      <c r="H1116" s="57">
        <f>'Базовые концовки'!G432</f>
        <v>3666.32</v>
      </c>
      <c r="I1116" s="44">
        <f>'Базовые концовки'!H432</f>
        <v>1093.65</v>
      </c>
      <c r="J1116" s="34"/>
      <c r="K1116" s="34"/>
      <c r="L1116" s="57">
        <f>'Текущие концовки'!F432</f>
        <v>200328.85</v>
      </c>
      <c r="M1116" s="57">
        <f>'Текущие концовки'!G432</f>
        <v>42528.57</v>
      </c>
      <c r="N1116" s="38">
        <f>'Текущие концовки'!H432</f>
        <v>5298.15</v>
      </c>
      <c r="T1116" s="80">
        <f>'Текущие концовки'!G432</f>
        <v>42528.57</v>
      </c>
      <c r="U1116" s="80">
        <f>'Текущие концовки'!H432</f>
        <v>5298.15</v>
      </c>
      <c r="V1116" s="80">
        <f>'Текущие концовки'!I432</f>
        <v>2315.33</v>
      </c>
      <c r="X1116" s="81" t="e">
        <f>'Текущие концовки'!K432</f>
        <v>#NAME?</v>
      </c>
      <c r="Y1116" s="80">
        <f>'Текущие концовки'!L432</f>
        <v>152502.13</v>
      </c>
      <c r="Z1116" s="80">
        <f>'Текущие концовки'!M432</f>
        <v>0</v>
      </c>
    </row>
    <row r="1117" spans="1:26" ht="12.75">
      <c r="A1117" s="27"/>
      <c r="B1117" s="27"/>
      <c r="C1117" s="34"/>
      <c r="D1117" s="34"/>
      <c r="E1117" s="34"/>
      <c r="F1117" s="34"/>
      <c r="G1117" s="57"/>
      <c r="H1117" s="57"/>
      <c r="I1117" s="44">
        <f>'Базовые концовки'!I432</f>
        <v>199.56</v>
      </c>
      <c r="J1117" s="34"/>
      <c r="K1117" s="34"/>
      <c r="L1117" s="57"/>
      <c r="M1117" s="57"/>
      <c r="N1117" s="38">
        <f>'Текущие концовки'!I432</f>
        <v>2315.33</v>
      </c>
      <c r="T1117" s="80"/>
      <c r="U1117" s="80"/>
      <c r="V1117" s="80"/>
      <c r="X1117" s="81"/>
      <c r="Y1117" s="80"/>
      <c r="Z1117" s="80"/>
    </row>
    <row r="1118" spans="1:26" ht="12.75" hidden="1">
      <c r="A1118" s="27"/>
      <c r="B1118" s="31" t="s">
        <v>97</v>
      </c>
      <c r="C1118" s="34"/>
      <c r="D1118" s="34"/>
      <c r="E1118" s="37"/>
      <c r="F1118" s="34"/>
      <c r="G1118" s="44">
        <f>'Базовые концовки'!F433</f>
        <v>0</v>
      </c>
      <c r="H1118" s="44">
        <f>'Базовые концовки'!G433</f>
        <v>0</v>
      </c>
      <c r="I1118" s="44">
        <f>'Базовые концовки'!H433</f>
        <v>0</v>
      </c>
      <c r="J1118" s="34"/>
      <c r="K1118" s="34"/>
      <c r="L1118" s="44">
        <f>'Текущие концовки'!F433</f>
        <v>0</v>
      </c>
      <c r="M1118" s="44">
        <f>'Текущие концовки'!G433</f>
        <v>0</v>
      </c>
      <c r="N1118" s="38">
        <f>'Текущие концовки'!H433</f>
        <v>0</v>
      </c>
      <c r="T1118" s="21">
        <f>'Текущие концовки'!G433</f>
        <v>0</v>
      </c>
      <c r="U1118" s="21">
        <f>'Текущие концовки'!H433</f>
        <v>0</v>
      </c>
      <c r="V1118" s="21">
        <f>'Текущие концовки'!I433</f>
        <v>0</v>
      </c>
      <c r="X1118" s="17">
        <f>'Текущие концовки'!K433</f>
        <v>0</v>
      </c>
      <c r="Y1118" s="21">
        <f>'Текущие концовки'!L433</f>
        <v>0</v>
      </c>
      <c r="Z1118" s="21">
        <f>'Текущие концовки'!M433</f>
        <v>0</v>
      </c>
    </row>
    <row r="1119" spans="1:26" ht="12.75" hidden="1">
      <c r="A1119" s="27"/>
      <c r="B1119" s="31" t="s">
        <v>98</v>
      </c>
      <c r="C1119" s="34"/>
      <c r="D1119" s="34"/>
      <c r="E1119" s="37"/>
      <c r="F1119" s="34"/>
      <c r="G1119" s="44" t="e">
        <f>'Базовые концовки'!F434</f>
        <v>#NAME?</v>
      </c>
      <c r="H1119" s="44"/>
      <c r="I1119" s="44"/>
      <c r="J1119" s="34"/>
      <c r="K1119" s="34"/>
      <c r="L1119" s="44" t="e">
        <f>'Текущие концовки'!F434</f>
        <v>#NAME?</v>
      </c>
      <c r="M1119" s="44"/>
      <c r="N1119" s="38"/>
      <c r="T1119" s="21"/>
      <c r="U1119" s="21"/>
      <c r="V1119" s="21"/>
      <c r="X1119" s="17"/>
      <c r="Y1119" s="21"/>
      <c r="Z1119" s="21"/>
    </row>
    <row r="1120" spans="1:26" ht="12.75" hidden="1">
      <c r="A1120" s="27"/>
      <c r="B1120" s="31" t="s">
        <v>99</v>
      </c>
      <c r="C1120" s="34"/>
      <c r="D1120" s="34"/>
      <c r="E1120" s="37"/>
      <c r="F1120" s="34"/>
      <c r="G1120" s="44" t="e">
        <f>'Базовые концовки'!F435</f>
        <v>#NAME?</v>
      </c>
      <c r="H1120" s="44"/>
      <c r="I1120" s="44"/>
      <c r="J1120" s="34"/>
      <c r="K1120" s="34"/>
      <c r="L1120" s="44" t="e">
        <f>'Текущие концовки'!F435</f>
        <v>#NAME?</v>
      </c>
      <c r="M1120" s="44"/>
      <c r="N1120" s="38"/>
      <c r="T1120" s="21"/>
      <c r="U1120" s="21"/>
      <c r="V1120" s="21"/>
      <c r="X1120" s="17"/>
      <c r="Y1120" s="21"/>
      <c r="Z1120" s="21"/>
    </row>
    <row r="1121" spans="1:26" ht="12.75" hidden="1">
      <c r="A1121" s="27"/>
      <c r="B1121" s="31" t="s">
        <v>100</v>
      </c>
      <c r="C1121" s="34"/>
      <c r="D1121" s="34"/>
      <c r="E1121" s="37"/>
      <c r="F1121" s="34"/>
      <c r="G1121" s="44" t="e">
        <f>'Базовые концовки'!F436</f>
        <v>#NAME?</v>
      </c>
      <c r="H1121" s="44"/>
      <c r="I1121" s="44"/>
      <c r="J1121" s="34"/>
      <c r="K1121" s="34"/>
      <c r="L1121" s="44" t="e">
        <f>'Текущие концовки'!F436</f>
        <v>#NAME?</v>
      </c>
      <c r="M1121" s="44"/>
      <c r="N1121" s="38"/>
      <c r="T1121" s="21"/>
      <c r="U1121" s="21"/>
      <c r="V1121" s="21"/>
      <c r="X1121" s="17"/>
      <c r="Y1121" s="21"/>
      <c r="Z1121" s="21"/>
    </row>
    <row r="1122" spans="1:26" ht="12.75" hidden="1">
      <c r="A1122" s="27"/>
      <c r="B1122" s="31" t="s">
        <v>101</v>
      </c>
      <c r="C1122" s="34"/>
      <c r="D1122" s="34"/>
      <c r="E1122" s="37"/>
      <c r="F1122" s="34"/>
      <c r="G1122" s="44" t="e">
        <f>'Базовые концовки'!F437</f>
        <v>#NAME?</v>
      </c>
      <c r="H1122" s="44"/>
      <c r="I1122" s="44"/>
      <c r="J1122" s="34"/>
      <c r="K1122" s="34"/>
      <c r="L1122" s="44" t="e">
        <f>'Текущие концовки'!F437</f>
        <v>#NAME?</v>
      </c>
      <c r="M1122" s="44"/>
      <c r="N1122" s="38"/>
      <c r="T1122" s="21"/>
      <c r="U1122" s="21"/>
      <c r="V1122" s="21"/>
      <c r="X1122" s="17"/>
      <c r="Y1122" s="21"/>
      <c r="Z1122" s="21"/>
    </row>
    <row r="1123" spans="1:26" ht="12.75" hidden="1">
      <c r="A1123" s="27"/>
      <c r="B1123" s="31" t="s">
        <v>102</v>
      </c>
      <c r="C1123" s="34"/>
      <c r="D1123" s="34"/>
      <c r="E1123" s="37"/>
      <c r="F1123" s="34"/>
      <c r="G1123" s="44" t="e">
        <f>'Базовые концовки'!F438</f>
        <v>#NAME?</v>
      </c>
      <c r="H1123" s="44"/>
      <c r="I1123" s="44"/>
      <c r="J1123" s="34"/>
      <c r="K1123" s="34"/>
      <c r="L1123" s="44" t="e">
        <f>'Текущие концовки'!F438</f>
        <v>#NAME?</v>
      </c>
      <c r="M1123" s="44"/>
      <c r="N1123" s="38"/>
      <c r="T1123" s="21"/>
      <c r="U1123" s="21"/>
      <c r="V1123" s="21"/>
      <c r="X1123" s="17"/>
      <c r="Y1123" s="21"/>
      <c r="Z1123" s="21"/>
    </row>
    <row r="1124" spans="1:26" ht="25.5" hidden="1">
      <c r="A1124" s="27"/>
      <c r="B1124" s="31" t="s">
        <v>103</v>
      </c>
      <c r="C1124" s="34"/>
      <c r="D1124" s="34"/>
      <c r="E1124" s="37"/>
      <c r="F1124" s="34"/>
      <c r="G1124" s="44" t="e">
        <f>'Базовые концовки'!F439</f>
        <v>#NAME?</v>
      </c>
      <c r="H1124" s="44"/>
      <c r="I1124" s="44"/>
      <c r="J1124" s="34"/>
      <c r="K1124" s="34"/>
      <c r="L1124" s="44" t="e">
        <f>'Текущие концовки'!F439</f>
        <v>#NAME?</v>
      </c>
      <c r="M1124" s="44"/>
      <c r="N1124" s="38"/>
      <c r="T1124" s="21"/>
      <c r="U1124" s="21"/>
      <c r="V1124" s="21"/>
      <c r="X1124" s="17"/>
      <c r="Y1124" s="21"/>
      <c r="Z1124" s="21"/>
    </row>
    <row r="1125" spans="1:26" ht="12.75" hidden="1">
      <c r="A1125" s="27"/>
      <c r="B1125" s="31" t="s">
        <v>104</v>
      </c>
      <c r="C1125" s="34"/>
      <c r="D1125" s="34"/>
      <c r="E1125" s="37"/>
      <c r="F1125" s="34"/>
      <c r="G1125" s="44" t="e">
        <f>'Базовые концовки'!F440</f>
        <v>#NAME?</v>
      </c>
      <c r="H1125" s="44"/>
      <c r="I1125" s="44"/>
      <c r="J1125" s="34"/>
      <c r="K1125" s="34"/>
      <c r="L1125" s="44" t="e">
        <f>'Текущие концовки'!F440</f>
        <v>#NAME?</v>
      </c>
      <c r="M1125" s="44"/>
      <c r="N1125" s="38"/>
      <c r="T1125" s="21"/>
      <c r="U1125" s="21"/>
      <c r="V1125" s="21"/>
      <c r="X1125" s="17"/>
      <c r="Y1125" s="21"/>
      <c r="Z1125" s="21"/>
    </row>
    <row r="1126" spans="1:26" ht="12.75" hidden="1">
      <c r="A1126" s="27"/>
      <c r="B1126" s="31" t="s">
        <v>105</v>
      </c>
      <c r="C1126" s="34"/>
      <c r="D1126" s="34"/>
      <c r="E1126" s="37"/>
      <c r="F1126" s="34"/>
      <c r="G1126" s="44" t="e">
        <f>'Базовые концовки'!F441</f>
        <v>#NAME?</v>
      </c>
      <c r="H1126" s="44"/>
      <c r="I1126" s="44"/>
      <c r="J1126" s="34"/>
      <c r="K1126" s="34"/>
      <c r="L1126" s="44" t="e">
        <f>'Текущие концовки'!F441</f>
        <v>#NAME?</v>
      </c>
      <c r="M1126" s="44"/>
      <c r="N1126" s="38"/>
      <c r="T1126" s="21"/>
      <c r="U1126" s="21"/>
      <c r="V1126" s="21"/>
      <c r="X1126" s="17"/>
      <c r="Y1126" s="21"/>
      <c r="Z1126" s="21"/>
    </row>
    <row r="1127" spans="1:26" ht="12.75" hidden="1">
      <c r="A1127" s="27"/>
      <c r="B1127" s="31" t="s">
        <v>106</v>
      </c>
      <c r="C1127" s="34"/>
      <c r="D1127" s="34"/>
      <c r="E1127" s="37"/>
      <c r="F1127" s="34"/>
      <c r="G1127" s="44" t="e">
        <f>'Базовые концовки'!F442</f>
        <v>#NAME?</v>
      </c>
      <c r="H1127" s="44"/>
      <c r="I1127" s="44"/>
      <c r="J1127" s="34"/>
      <c r="K1127" s="34"/>
      <c r="L1127" s="44" t="e">
        <f>'Текущие концовки'!F442</f>
        <v>#NAME?</v>
      </c>
      <c r="M1127" s="44"/>
      <c r="N1127" s="38"/>
      <c r="T1127" s="21"/>
      <c r="U1127" s="21"/>
      <c r="V1127" s="21"/>
      <c r="X1127" s="17"/>
      <c r="Y1127" s="21"/>
      <c r="Z1127" s="21"/>
    </row>
    <row r="1128" spans="1:26" ht="12.75" hidden="1">
      <c r="A1128" s="27"/>
      <c r="B1128" s="31" t="s">
        <v>107</v>
      </c>
      <c r="C1128" s="34"/>
      <c r="D1128" s="34"/>
      <c r="E1128" s="37"/>
      <c r="F1128" s="34"/>
      <c r="G1128" s="44">
        <f>'Базовые концовки'!F443</f>
        <v>0</v>
      </c>
      <c r="H1128" s="44">
        <f>'Базовые концовки'!G443</f>
        <v>0</v>
      </c>
      <c r="I1128" s="44">
        <f>'Базовые концовки'!H443</f>
        <v>0</v>
      </c>
      <c r="J1128" s="34"/>
      <c r="K1128" s="34"/>
      <c r="L1128" s="44">
        <f>'Текущие концовки'!F443</f>
        <v>0</v>
      </c>
      <c r="M1128" s="44">
        <f>'Текущие концовки'!G443</f>
        <v>0</v>
      </c>
      <c r="N1128" s="38">
        <f>'Текущие концовки'!H443</f>
        <v>0</v>
      </c>
      <c r="T1128" s="21">
        <f>'Текущие концовки'!G443</f>
        <v>0</v>
      </c>
      <c r="U1128" s="21">
        <f>'Текущие концовки'!H443</f>
        <v>0</v>
      </c>
      <c r="V1128" s="21">
        <f>'Текущие концовки'!I443</f>
        <v>0</v>
      </c>
      <c r="X1128" s="17">
        <f>'Текущие концовки'!K443</f>
        <v>0</v>
      </c>
      <c r="Y1128" s="21">
        <f>'Текущие концовки'!L443</f>
        <v>0</v>
      </c>
      <c r="Z1128" s="21">
        <f>'Текущие концовки'!M443</f>
        <v>0</v>
      </c>
    </row>
    <row r="1129" spans="1:26" ht="12.75" hidden="1">
      <c r="A1129" s="27"/>
      <c r="B1129" s="31" t="s">
        <v>108</v>
      </c>
      <c r="C1129" s="34"/>
      <c r="D1129" s="34"/>
      <c r="E1129" s="37"/>
      <c r="F1129" s="34"/>
      <c r="G1129" s="44"/>
      <c r="H1129" s="44"/>
      <c r="I1129" s="44"/>
      <c r="J1129" s="34"/>
      <c r="K1129" s="34"/>
      <c r="L1129" s="44"/>
      <c r="M1129" s="44"/>
      <c r="N1129" s="38"/>
      <c r="T1129" s="21"/>
      <c r="U1129" s="21"/>
      <c r="V1129" s="21"/>
      <c r="X1129" s="17"/>
      <c r="Y1129" s="21"/>
      <c r="Z1129" s="21"/>
    </row>
    <row r="1130" spans="1:26" ht="12.75" hidden="1">
      <c r="A1130" s="27"/>
      <c r="B1130" s="31" t="s">
        <v>109</v>
      </c>
      <c r="C1130" s="34"/>
      <c r="D1130" s="34"/>
      <c r="E1130" s="37"/>
      <c r="F1130" s="34"/>
      <c r="G1130" s="44">
        <f>'Базовые концовки'!G445</f>
        <v>0</v>
      </c>
      <c r="H1130" s="44">
        <f>'Базовые концовки'!G445</f>
        <v>0</v>
      </c>
      <c r="I1130" s="44"/>
      <c r="J1130" s="34"/>
      <c r="K1130" s="34"/>
      <c r="L1130" s="44">
        <f>'Текущие концовки'!G445</f>
        <v>0</v>
      </c>
      <c r="M1130" s="44">
        <f>'Текущие концовки'!G445</f>
        <v>0</v>
      </c>
      <c r="N1130" s="38"/>
      <c r="T1130" s="21">
        <f>'Текущие концовки'!G445</f>
        <v>0</v>
      </c>
      <c r="U1130" s="21"/>
      <c r="V1130" s="21"/>
      <c r="X1130" s="17"/>
      <c r="Y1130" s="21"/>
      <c r="Z1130" s="21"/>
    </row>
    <row r="1131" spans="1:26" ht="12.75" hidden="1">
      <c r="A1131" s="27"/>
      <c r="B1131" s="31" t="s">
        <v>110</v>
      </c>
      <c r="C1131" s="34"/>
      <c r="D1131" s="34"/>
      <c r="E1131" s="37"/>
      <c r="F1131" s="34"/>
      <c r="G1131" s="44">
        <f>'Базовые концовки'!F446</f>
        <v>0</v>
      </c>
      <c r="H1131" s="44"/>
      <c r="I1131" s="44"/>
      <c r="J1131" s="34"/>
      <c r="K1131" s="34"/>
      <c r="L1131" s="44">
        <f>'Текущие концовки'!F446</f>
        <v>0</v>
      </c>
      <c r="M1131" s="44"/>
      <c r="N1131" s="38"/>
      <c r="T1131" s="21"/>
      <c r="U1131" s="21"/>
      <c r="V1131" s="21"/>
      <c r="X1131" s="17"/>
      <c r="Y1131" s="21"/>
      <c r="Z1131" s="21"/>
    </row>
    <row r="1132" spans="1:26" ht="25.5" hidden="1">
      <c r="A1132" s="27"/>
      <c r="B1132" s="31" t="s">
        <v>111</v>
      </c>
      <c r="C1132" s="34"/>
      <c r="D1132" s="34"/>
      <c r="E1132" s="37"/>
      <c r="F1132" s="34"/>
      <c r="G1132" s="44" t="e">
        <f>'Базовые концовки'!F447</f>
        <v>#NAME?</v>
      </c>
      <c r="H1132" s="44"/>
      <c r="I1132" s="44"/>
      <c r="J1132" s="34"/>
      <c r="K1132" s="34"/>
      <c r="L1132" s="44" t="e">
        <f>'Текущие концовки'!F447</f>
        <v>#NAME?</v>
      </c>
      <c r="M1132" s="44"/>
      <c r="N1132" s="38"/>
      <c r="T1132" s="21"/>
      <c r="U1132" s="21"/>
      <c r="V1132" s="21"/>
      <c r="X1132" s="17"/>
      <c r="Y1132" s="21"/>
      <c r="Z1132" s="21"/>
    </row>
    <row r="1133" spans="1:26" ht="25.5" hidden="1">
      <c r="A1133" s="27"/>
      <c r="B1133" s="31" t="s">
        <v>112</v>
      </c>
      <c r="C1133" s="34"/>
      <c r="D1133" s="34"/>
      <c r="E1133" s="37"/>
      <c r="F1133" s="34"/>
      <c r="G1133" s="44">
        <f>'Базовые концовки'!F448</f>
        <v>0</v>
      </c>
      <c r="H1133" s="44"/>
      <c r="I1133" s="44"/>
      <c r="J1133" s="34"/>
      <c r="K1133" s="34"/>
      <c r="L1133" s="44">
        <f>'Текущие концовки'!F448</f>
        <v>0</v>
      </c>
      <c r="M1133" s="44"/>
      <c r="N1133" s="38"/>
      <c r="T1133" s="21"/>
      <c r="U1133" s="21"/>
      <c r="V1133" s="21"/>
      <c r="X1133" s="17"/>
      <c r="Y1133" s="21"/>
      <c r="Z1133" s="21"/>
    </row>
    <row r="1134" spans="1:26" ht="12.75" hidden="1">
      <c r="A1134" s="27"/>
      <c r="B1134" s="31" t="s">
        <v>113</v>
      </c>
      <c r="C1134" s="34"/>
      <c r="D1134" s="34"/>
      <c r="E1134" s="37"/>
      <c r="F1134" s="34"/>
      <c r="G1134" s="44">
        <f>'Базовые концовки'!F449</f>
        <v>0</v>
      </c>
      <c r="H1134" s="44"/>
      <c r="I1134" s="44"/>
      <c r="J1134" s="34"/>
      <c r="K1134" s="34"/>
      <c r="L1134" s="44">
        <f>'Текущие концовки'!F449</f>
        <v>0</v>
      </c>
      <c r="M1134" s="44"/>
      <c r="N1134" s="38"/>
      <c r="T1134" s="21"/>
      <c r="U1134" s="21"/>
      <c r="V1134" s="21"/>
      <c r="X1134" s="17"/>
      <c r="Y1134" s="21"/>
      <c r="Z1134" s="21"/>
    </row>
    <row r="1135" spans="1:26" ht="12.75" hidden="1">
      <c r="A1135" s="27"/>
      <c r="B1135" s="31" t="s">
        <v>114</v>
      </c>
      <c r="C1135" s="34"/>
      <c r="D1135" s="34"/>
      <c r="E1135" s="37"/>
      <c r="F1135" s="34"/>
      <c r="G1135" s="44">
        <f>'Базовые концовки'!F450</f>
        <v>0</v>
      </c>
      <c r="H1135" s="44"/>
      <c r="I1135" s="44"/>
      <c r="J1135" s="34"/>
      <c r="K1135" s="34"/>
      <c r="L1135" s="44">
        <f>'Текущие концовки'!F450</f>
        <v>0</v>
      </c>
      <c r="M1135" s="44"/>
      <c r="N1135" s="38"/>
      <c r="T1135" s="21"/>
      <c r="U1135" s="21"/>
      <c r="V1135" s="21"/>
      <c r="X1135" s="17"/>
      <c r="Y1135" s="21"/>
      <c r="Z1135" s="21"/>
    </row>
    <row r="1136" spans="1:26" ht="12.75" hidden="1">
      <c r="A1136" s="27"/>
      <c r="B1136" s="31" t="s">
        <v>105</v>
      </c>
      <c r="C1136" s="34"/>
      <c r="D1136" s="34"/>
      <c r="E1136" s="37"/>
      <c r="F1136" s="34"/>
      <c r="G1136" s="44" t="e">
        <f>'Базовые концовки'!F451</f>
        <v>#NAME?</v>
      </c>
      <c r="H1136" s="44"/>
      <c r="I1136" s="44"/>
      <c r="J1136" s="34"/>
      <c r="K1136" s="34"/>
      <c r="L1136" s="44" t="e">
        <f>'Текущие концовки'!F451</f>
        <v>#NAME?</v>
      </c>
      <c r="M1136" s="44"/>
      <c r="N1136" s="38"/>
      <c r="T1136" s="21"/>
      <c r="U1136" s="21"/>
      <c r="V1136" s="21"/>
      <c r="X1136" s="17"/>
      <c r="Y1136" s="21"/>
      <c r="Z1136" s="21"/>
    </row>
    <row r="1137" spans="1:26" ht="12.75" hidden="1">
      <c r="A1137" s="27"/>
      <c r="B1137" s="31" t="s">
        <v>115</v>
      </c>
      <c r="C1137" s="34"/>
      <c r="D1137" s="34"/>
      <c r="E1137" s="37"/>
      <c r="F1137" s="34"/>
      <c r="G1137" s="44">
        <f>'Базовые концовки'!F452</f>
        <v>0</v>
      </c>
      <c r="H1137" s="44"/>
      <c r="I1137" s="44"/>
      <c r="J1137" s="34"/>
      <c r="K1137" s="34"/>
      <c r="L1137" s="44">
        <f>'Текущие концовки'!F452</f>
        <v>0</v>
      </c>
      <c r="M1137" s="44"/>
      <c r="N1137" s="38"/>
      <c r="T1137" s="21"/>
      <c r="U1137" s="21"/>
      <c r="V1137" s="21"/>
      <c r="X1137" s="17"/>
      <c r="Y1137" s="21"/>
      <c r="Z1137" s="21"/>
    </row>
    <row r="1138" spans="1:26" ht="14.25" customHeight="1">
      <c r="A1138" s="27"/>
      <c r="B1138" s="51" t="s">
        <v>116</v>
      </c>
      <c r="C1138" s="52"/>
      <c r="D1138" s="52"/>
      <c r="E1138" s="52"/>
      <c r="F1138" s="53"/>
      <c r="G1138" s="57">
        <f>'Базовые концовки'!F453</f>
        <v>52929.92</v>
      </c>
      <c r="H1138" s="57">
        <f>'Базовые концовки'!G453</f>
        <v>3666.32</v>
      </c>
      <c r="I1138" s="44">
        <f>'Базовые концовки'!H453</f>
        <v>1093.65</v>
      </c>
      <c r="J1138" s="34"/>
      <c r="K1138" s="34"/>
      <c r="L1138" s="57">
        <f>'Текущие концовки'!F453</f>
        <v>200328.85</v>
      </c>
      <c r="M1138" s="57">
        <f>'Текущие концовки'!G453</f>
        <v>42528.57</v>
      </c>
      <c r="N1138" s="38">
        <f>'Текущие концовки'!H453</f>
        <v>5298.15</v>
      </c>
      <c r="T1138" s="80">
        <f>'Текущие концовки'!G453</f>
        <v>42528.57</v>
      </c>
      <c r="U1138" s="80">
        <f>'Текущие концовки'!H453</f>
        <v>5298.15</v>
      </c>
      <c r="V1138" s="80">
        <f>'Текущие концовки'!I453</f>
        <v>2315.33</v>
      </c>
      <c r="X1138" s="81" t="e">
        <f>'Текущие концовки'!K453</f>
        <v>#NAME?</v>
      </c>
      <c r="Y1138" s="80">
        <f>'Текущие концовки'!L453</f>
        <v>152502.13</v>
      </c>
      <c r="Z1138" s="80">
        <f>'Текущие концовки'!M453</f>
        <v>0</v>
      </c>
    </row>
    <row r="1139" spans="1:26" ht="12.75">
      <c r="A1139" s="27"/>
      <c r="B1139" s="27"/>
      <c r="C1139" s="34"/>
      <c r="D1139" s="34"/>
      <c r="E1139" s="34"/>
      <c r="F1139" s="34"/>
      <c r="G1139" s="57"/>
      <c r="H1139" s="57"/>
      <c r="I1139" s="44">
        <f>'Базовые концовки'!I453</f>
        <v>199.56</v>
      </c>
      <c r="J1139" s="34"/>
      <c r="K1139" s="34"/>
      <c r="L1139" s="57"/>
      <c r="M1139" s="57"/>
      <c r="N1139" s="38">
        <f>'Текущие концовки'!I453</f>
        <v>2315.33</v>
      </c>
      <c r="T1139" s="80"/>
      <c r="U1139" s="80"/>
      <c r="V1139" s="80"/>
      <c r="X1139" s="81"/>
      <c r="Y1139" s="80"/>
      <c r="Z1139" s="80"/>
    </row>
    <row r="1140" spans="1:26" ht="12.75" hidden="1">
      <c r="A1140" s="27"/>
      <c r="B1140" s="31" t="s">
        <v>108</v>
      </c>
      <c r="C1140" s="34"/>
      <c r="D1140" s="34"/>
      <c r="E1140" s="37"/>
      <c r="F1140" s="34"/>
      <c r="G1140" s="44"/>
      <c r="H1140" s="44"/>
      <c r="I1140" s="44"/>
      <c r="J1140" s="34"/>
      <c r="K1140" s="34"/>
      <c r="L1140" s="44"/>
      <c r="M1140" s="38"/>
      <c r="N1140" s="38"/>
      <c r="T1140" s="21"/>
      <c r="U1140" s="21"/>
      <c r="V1140" s="21"/>
      <c r="X1140" s="17"/>
      <c r="Y1140" s="21"/>
      <c r="Z1140" s="21"/>
    </row>
    <row r="1141" spans="1:26" ht="12.75">
      <c r="A1141" s="27"/>
      <c r="B1141" s="31" t="s">
        <v>117</v>
      </c>
      <c r="C1141" s="34"/>
      <c r="D1141" s="34"/>
      <c r="E1141" s="34"/>
      <c r="F1141" s="37"/>
      <c r="G1141" s="44" t="e">
        <f>'Базовые концовки'!F455</f>
        <v>#NAME?</v>
      </c>
      <c r="H1141" s="44"/>
      <c r="I1141" s="44"/>
      <c r="J1141" s="34"/>
      <c r="K1141" s="34"/>
      <c r="L1141" s="44" t="e">
        <f>'Текущие концовки'!F455</f>
        <v>#NAME?</v>
      </c>
      <c r="M1141" s="38"/>
      <c r="N1141" s="38"/>
      <c r="T1141" s="21"/>
      <c r="U1141" s="21"/>
      <c r="V1141" s="21"/>
      <c r="X1141" s="17"/>
      <c r="Y1141" s="21"/>
      <c r="Z1141" s="21"/>
    </row>
    <row r="1142" spans="1:26" ht="25.5" hidden="1">
      <c r="A1142" s="27"/>
      <c r="B1142" s="31" t="s">
        <v>112</v>
      </c>
      <c r="C1142" s="34"/>
      <c r="D1142" s="34"/>
      <c r="E1142" s="37"/>
      <c r="F1142" s="34"/>
      <c r="G1142" s="44">
        <f>'Базовые концовки'!F456</f>
        <v>0</v>
      </c>
      <c r="H1142" s="44"/>
      <c r="I1142" s="44"/>
      <c r="J1142" s="34"/>
      <c r="K1142" s="34"/>
      <c r="L1142" s="44">
        <f>'Текущие концовки'!F456</f>
        <v>0</v>
      </c>
      <c r="M1142" s="38"/>
      <c r="N1142" s="38"/>
      <c r="T1142" s="21"/>
      <c r="U1142" s="21"/>
      <c r="V1142" s="21"/>
      <c r="X1142" s="17"/>
      <c r="Y1142" s="21"/>
      <c r="Z1142" s="21"/>
    </row>
    <row r="1143" spans="1:26" ht="40.5" customHeight="1">
      <c r="A1143" s="27"/>
      <c r="B1143" s="51" t="s">
        <v>222</v>
      </c>
      <c r="C1143" s="52"/>
      <c r="D1143" s="52"/>
      <c r="E1143" s="52"/>
      <c r="F1143" s="53"/>
      <c r="G1143" s="44">
        <f>'Базовые концовки'!F457</f>
        <v>4032.5</v>
      </c>
      <c r="H1143" s="44"/>
      <c r="I1143" s="44"/>
      <c r="J1143" s="34"/>
      <c r="K1143" s="34"/>
      <c r="L1143" s="44">
        <f>'Текущие концовки'!F457</f>
        <v>39599.51</v>
      </c>
      <c r="M1143" s="38"/>
      <c r="N1143" s="38"/>
      <c r="T1143" s="21"/>
      <c r="U1143" s="21"/>
      <c r="V1143" s="21"/>
      <c r="X1143" s="17"/>
      <c r="Y1143" s="21"/>
      <c r="Z1143" s="21"/>
    </row>
    <row r="1144" spans="1:26" ht="39.75" customHeight="1">
      <c r="A1144" s="27"/>
      <c r="B1144" s="51" t="s">
        <v>223</v>
      </c>
      <c r="C1144" s="52"/>
      <c r="D1144" s="52"/>
      <c r="E1144" s="52"/>
      <c r="F1144" s="53"/>
      <c r="G1144" s="44">
        <f>'Базовые концовки'!F458</f>
        <v>2431.69</v>
      </c>
      <c r="H1144" s="38"/>
      <c r="I1144" s="38"/>
      <c r="J1144" s="34"/>
      <c r="K1144" s="34"/>
      <c r="L1144" s="44">
        <f>'Текущие концовки'!F458</f>
        <v>22423.27</v>
      </c>
      <c r="M1144" s="38"/>
      <c r="N1144" s="38"/>
      <c r="T1144" s="21"/>
      <c r="U1144" s="21"/>
      <c r="V1144" s="21"/>
      <c r="X1144" s="17"/>
      <c r="Y1144" s="21"/>
      <c r="Z1144" s="21"/>
    </row>
    <row r="1145" spans="1:26" ht="15" customHeight="1">
      <c r="A1145" s="27"/>
      <c r="B1145" s="51" t="s">
        <v>120</v>
      </c>
      <c r="C1145" s="52"/>
      <c r="D1145" s="52"/>
      <c r="E1145" s="52"/>
      <c r="F1145" s="53"/>
      <c r="G1145" s="44">
        <f>'Базовые концовки'!F459</f>
        <v>59394.11</v>
      </c>
      <c r="H1145" s="38"/>
      <c r="I1145" s="38"/>
      <c r="J1145" s="34"/>
      <c r="K1145" s="34"/>
      <c r="L1145" s="44">
        <f>'Текущие концовки'!F459</f>
        <v>262351.63</v>
      </c>
      <c r="M1145" s="38"/>
      <c r="N1145" s="38"/>
      <c r="T1145" s="21"/>
      <c r="U1145" s="21"/>
      <c r="V1145" s="21"/>
      <c r="X1145" s="17"/>
      <c r="Y1145" s="21"/>
      <c r="Z1145" s="21"/>
    </row>
    <row r="1146" spans="2:26" ht="25.5" hidden="1">
      <c r="B1146" s="20" t="s">
        <v>121</v>
      </c>
      <c r="E1146" s="40"/>
      <c r="G1146" s="49">
        <f>'Базовые концовки'!F460</f>
        <v>0</v>
      </c>
      <c r="H1146" s="41">
        <f>'Базовые концовки'!G460</f>
        <v>0</v>
      </c>
      <c r="I1146" s="41">
        <f>'Базовые концовки'!H460</f>
        <v>0</v>
      </c>
      <c r="L1146" s="49">
        <f>'Текущие концовки'!F460</f>
        <v>0</v>
      </c>
      <c r="M1146" s="41">
        <f>'Текущие концовки'!G460</f>
        <v>0</v>
      </c>
      <c r="N1146" s="41">
        <f>'Текущие концовки'!H460</f>
        <v>0</v>
      </c>
      <c r="T1146" s="21">
        <f>'Текущие концовки'!G460</f>
        <v>0</v>
      </c>
      <c r="U1146" s="21">
        <f>'Текущие концовки'!H460</f>
        <v>0</v>
      </c>
      <c r="V1146" s="21">
        <f>'Текущие концовки'!I460</f>
        <v>0</v>
      </c>
      <c r="X1146" s="17">
        <f>'Текущие концовки'!K460</f>
        <v>0</v>
      </c>
      <c r="Y1146" s="21">
        <f>'Текущие концовки'!L460</f>
        <v>0</v>
      </c>
      <c r="Z1146" s="21">
        <f>'Текущие концовки'!M460</f>
        <v>0</v>
      </c>
    </row>
    <row r="1147" spans="2:26" ht="25.5" hidden="1">
      <c r="B1147" s="20" t="s">
        <v>112</v>
      </c>
      <c r="E1147" s="40"/>
      <c r="G1147" s="49">
        <f>'Базовые концовки'!F461</f>
        <v>0</v>
      </c>
      <c r="H1147" s="41"/>
      <c r="I1147" s="41"/>
      <c r="L1147" s="49">
        <f>'Текущие концовки'!F461</f>
        <v>0</v>
      </c>
      <c r="M1147" s="41"/>
      <c r="N1147" s="41"/>
      <c r="T1147" s="21"/>
      <c r="U1147" s="21"/>
      <c r="V1147" s="21"/>
      <c r="X1147" s="17"/>
      <c r="Y1147" s="21"/>
      <c r="Z1147" s="21"/>
    </row>
    <row r="1148" spans="2:26" ht="12.75" hidden="1">
      <c r="B1148" s="20" t="s">
        <v>113</v>
      </c>
      <c r="E1148" s="40"/>
      <c r="G1148" s="49">
        <f>'Базовые концовки'!F462</f>
        <v>0</v>
      </c>
      <c r="H1148" s="41"/>
      <c r="I1148" s="41"/>
      <c r="L1148" s="49">
        <f>'Текущие концовки'!F462</f>
        <v>0</v>
      </c>
      <c r="M1148" s="41"/>
      <c r="N1148" s="41"/>
      <c r="T1148" s="21"/>
      <c r="U1148" s="21"/>
      <c r="V1148" s="21"/>
      <c r="X1148" s="17"/>
      <c r="Y1148" s="21"/>
      <c r="Z1148" s="21"/>
    </row>
    <row r="1149" spans="2:26" ht="12.75" hidden="1">
      <c r="B1149" s="20" t="s">
        <v>114</v>
      </c>
      <c r="E1149" s="40"/>
      <c r="G1149" s="49">
        <f>'Базовые концовки'!F463</f>
        <v>0</v>
      </c>
      <c r="H1149" s="41"/>
      <c r="I1149" s="41"/>
      <c r="L1149" s="49">
        <f>'Текущие концовки'!F463</f>
        <v>0</v>
      </c>
      <c r="M1149" s="41"/>
      <c r="N1149" s="41"/>
      <c r="T1149" s="21"/>
      <c r="U1149" s="21"/>
      <c r="V1149" s="21"/>
      <c r="X1149" s="17"/>
      <c r="Y1149" s="21"/>
      <c r="Z1149" s="21"/>
    </row>
    <row r="1150" spans="2:26" ht="25.5" hidden="1">
      <c r="B1150" s="20" t="s">
        <v>122</v>
      </c>
      <c r="E1150" s="40"/>
      <c r="G1150" s="49">
        <f>'Базовые концовки'!F464</f>
        <v>0</v>
      </c>
      <c r="H1150" s="41"/>
      <c r="I1150" s="41"/>
      <c r="L1150" s="49">
        <f>'Текущие концовки'!F464</f>
        <v>0</v>
      </c>
      <c r="M1150" s="41"/>
      <c r="N1150" s="41"/>
      <c r="T1150" s="21"/>
      <c r="U1150" s="21"/>
      <c r="V1150" s="21"/>
      <c r="X1150" s="17"/>
      <c r="Y1150" s="21"/>
      <c r="Z1150" s="21"/>
    </row>
    <row r="1151" spans="2:26" ht="12.75" hidden="1">
      <c r="B1151" s="20" t="s">
        <v>123</v>
      </c>
      <c r="E1151" s="40"/>
      <c r="G1151" s="49">
        <f>'Базовые концовки'!F465</f>
        <v>0</v>
      </c>
      <c r="H1151" s="41">
        <f>'Базовые концовки'!G465</f>
        <v>0</v>
      </c>
      <c r="I1151" s="41">
        <f>'Базовые концовки'!H465</f>
        <v>0</v>
      </c>
      <c r="L1151" s="49">
        <f>'Текущие концовки'!F465</f>
        <v>0</v>
      </c>
      <c r="M1151" s="41">
        <f>'Текущие концовки'!G465</f>
        <v>0</v>
      </c>
      <c r="N1151" s="41">
        <f>'Текущие концовки'!H465</f>
        <v>0</v>
      </c>
      <c r="T1151" s="21">
        <f>'Текущие концовки'!G465</f>
        <v>0</v>
      </c>
      <c r="U1151" s="21">
        <f>'Текущие концовки'!H465</f>
        <v>0</v>
      </c>
      <c r="V1151" s="21">
        <f>'Текущие концовки'!I465</f>
        <v>0</v>
      </c>
      <c r="X1151" s="17">
        <f>'Текущие концовки'!K465</f>
        <v>0</v>
      </c>
      <c r="Y1151" s="21">
        <f>'Текущие концовки'!L465</f>
        <v>0</v>
      </c>
      <c r="Z1151" s="21">
        <f>'Текущие концовки'!M465</f>
        <v>0</v>
      </c>
    </row>
    <row r="1152" spans="2:26" ht="12.75" hidden="1">
      <c r="B1152" s="20" t="s">
        <v>108</v>
      </c>
      <c r="E1152" s="40"/>
      <c r="G1152" s="49"/>
      <c r="H1152" s="41"/>
      <c r="I1152" s="41"/>
      <c r="L1152" s="49"/>
      <c r="M1152" s="41"/>
      <c r="N1152" s="41"/>
      <c r="T1152" s="21"/>
      <c r="U1152" s="21"/>
      <c r="V1152" s="21"/>
      <c r="X1152" s="17"/>
      <c r="Y1152" s="21"/>
      <c r="Z1152" s="21"/>
    </row>
    <row r="1153" spans="2:26" ht="12.75" hidden="1">
      <c r="B1153" s="20" t="s">
        <v>124</v>
      </c>
      <c r="E1153" s="40"/>
      <c r="G1153" s="49">
        <f>'Базовые концовки'!F467</f>
        <v>0</v>
      </c>
      <c r="H1153" s="41"/>
      <c r="I1153" s="41"/>
      <c r="L1153" s="49">
        <f>'Текущие концовки'!F467</f>
        <v>0</v>
      </c>
      <c r="M1153" s="41"/>
      <c r="N1153" s="41"/>
      <c r="T1153" s="21"/>
      <c r="U1153" s="21"/>
      <c r="V1153" s="21"/>
      <c r="X1153" s="17"/>
      <c r="Y1153" s="21"/>
      <c r="Z1153" s="21"/>
    </row>
    <row r="1154" spans="2:26" ht="25.5" hidden="1">
      <c r="B1154" s="20" t="s">
        <v>112</v>
      </c>
      <c r="E1154" s="40"/>
      <c r="G1154" s="49">
        <f>'Базовые концовки'!F468</f>
        <v>0</v>
      </c>
      <c r="H1154" s="41"/>
      <c r="I1154" s="41"/>
      <c r="L1154" s="49">
        <f>'Текущие концовки'!F468</f>
        <v>0</v>
      </c>
      <c r="M1154" s="41"/>
      <c r="N1154" s="41"/>
      <c r="T1154" s="21"/>
      <c r="U1154" s="21"/>
      <c r="V1154" s="21"/>
      <c r="X1154" s="17"/>
      <c r="Y1154" s="21"/>
      <c r="Z1154" s="21"/>
    </row>
    <row r="1155" spans="2:26" ht="12.75" hidden="1">
      <c r="B1155" s="20" t="s">
        <v>113</v>
      </c>
      <c r="E1155" s="40"/>
      <c r="G1155" s="49">
        <f>'Базовые концовки'!F469</f>
        <v>0</v>
      </c>
      <c r="H1155" s="41"/>
      <c r="I1155" s="41"/>
      <c r="L1155" s="49">
        <f>'Текущие концовки'!F469</f>
        <v>0</v>
      </c>
      <c r="M1155" s="41"/>
      <c r="N1155" s="41"/>
      <c r="T1155" s="21"/>
      <c r="U1155" s="21"/>
      <c r="V1155" s="21"/>
      <c r="X1155" s="17"/>
      <c r="Y1155" s="21"/>
      <c r="Z1155" s="21"/>
    </row>
    <row r="1156" spans="2:26" ht="12.75" hidden="1">
      <c r="B1156" s="20" t="s">
        <v>114</v>
      </c>
      <c r="E1156" s="40"/>
      <c r="G1156" s="49">
        <f>'Базовые концовки'!F470</f>
        <v>0</v>
      </c>
      <c r="H1156" s="41"/>
      <c r="I1156" s="41"/>
      <c r="L1156" s="49">
        <f>'Текущие концовки'!F470</f>
        <v>0</v>
      </c>
      <c r="M1156" s="41"/>
      <c r="N1156" s="41"/>
      <c r="T1156" s="21"/>
      <c r="U1156" s="21"/>
      <c r="V1156" s="21"/>
      <c r="X1156" s="17"/>
      <c r="Y1156" s="21"/>
      <c r="Z1156" s="21"/>
    </row>
    <row r="1157" spans="2:26" ht="12.75" hidden="1">
      <c r="B1157" s="20" t="s">
        <v>105</v>
      </c>
      <c r="E1157" s="40"/>
      <c r="G1157" s="49" t="e">
        <f>'Базовые концовки'!F471</f>
        <v>#NAME?</v>
      </c>
      <c r="H1157" s="41"/>
      <c r="I1157" s="41"/>
      <c r="L1157" s="49" t="e">
        <f>'Текущие концовки'!F471</f>
        <v>#NAME?</v>
      </c>
      <c r="M1157" s="41"/>
      <c r="N1157" s="41"/>
      <c r="T1157" s="21"/>
      <c r="U1157" s="21"/>
      <c r="V1157" s="21"/>
      <c r="X1157" s="17"/>
      <c r="Y1157" s="21"/>
      <c r="Z1157" s="21"/>
    </row>
    <row r="1158" spans="2:26" ht="25.5" hidden="1">
      <c r="B1158" s="20" t="s">
        <v>125</v>
      </c>
      <c r="E1158" s="40"/>
      <c r="G1158" s="49">
        <f>'Базовые концовки'!F472</f>
        <v>0</v>
      </c>
      <c r="H1158" s="41"/>
      <c r="I1158" s="41"/>
      <c r="L1158" s="49">
        <f>'Текущие концовки'!F472</f>
        <v>0</v>
      </c>
      <c r="M1158" s="41"/>
      <c r="N1158" s="41"/>
      <c r="T1158" s="21"/>
      <c r="U1158" s="21"/>
      <c r="V1158" s="21"/>
      <c r="X1158" s="17"/>
      <c r="Y1158" s="21"/>
      <c r="Z1158" s="21"/>
    </row>
    <row r="1159" spans="2:26" ht="12.75" hidden="1">
      <c r="B1159" s="20" t="s">
        <v>126</v>
      </c>
      <c r="E1159" s="40"/>
      <c r="G1159" s="49">
        <f>'Базовые концовки'!F473</f>
        <v>0</v>
      </c>
      <c r="H1159" s="41">
        <f>'Базовые концовки'!G473</f>
        <v>0</v>
      </c>
      <c r="I1159" s="41">
        <f>'Базовые концовки'!H473</f>
        <v>0</v>
      </c>
      <c r="L1159" s="49">
        <f>'Текущие концовки'!F473</f>
        <v>0</v>
      </c>
      <c r="M1159" s="41">
        <f>'Текущие концовки'!G473</f>
        <v>0</v>
      </c>
      <c r="N1159" s="41">
        <f>'Текущие концовки'!H473</f>
        <v>0</v>
      </c>
      <c r="T1159" s="21">
        <f>'Текущие концовки'!G473</f>
        <v>0</v>
      </c>
      <c r="U1159" s="21">
        <f>'Текущие концовки'!H473</f>
        <v>0</v>
      </c>
      <c r="V1159" s="21">
        <f>'Текущие концовки'!I473</f>
        <v>0</v>
      </c>
      <c r="X1159" s="17">
        <f>'Текущие концовки'!K473</f>
        <v>0</v>
      </c>
      <c r="Y1159" s="21">
        <f>'Текущие концовки'!L473</f>
        <v>0</v>
      </c>
      <c r="Z1159" s="21">
        <f>'Текущие концовки'!M473</f>
        <v>0</v>
      </c>
    </row>
    <row r="1160" spans="2:26" ht="25.5" hidden="1">
      <c r="B1160" s="20" t="s">
        <v>112</v>
      </c>
      <c r="E1160" s="40"/>
      <c r="G1160" s="49">
        <f>'Базовые концовки'!F474</f>
        <v>0</v>
      </c>
      <c r="H1160" s="41"/>
      <c r="I1160" s="41"/>
      <c r="L1160" s="49">
        <f>'Текущие концовки'!F474</f>
        <v>0</v>
      </c>
      <c r="M1160" s="41"/>
      <c r="N1160" s="41"/>
      <c r="T1160" s="21"/>
      <c r="U1160" s="21"/>
      <c r="V1160" s="21"/>
      <c r="X1160" s="17"/>
      <c r="Y1160" s="21"/>
      <c r="Z1160" s="21"/>
    </row>
    <row r="1161" spans="2:26" ht="12.75" hidden="1">
      <c r="B1161" s="20" t="s">
        <v>113</v>
      </c>
      <c r="E1161" s="40"/>
      <c r="G1161" s="49">
        <f>'Базовые концовки'!F475</f>
        <v>0</v>
      </c>
      <c r="H1161" s="41"/>
      <c r="I1161" s="41"/>
      <c r="L1161" s="49">
        <f>'Текущие концовки'!F475</f>
        <v>0</v>
      </c>
      <c r="M1161" s="41"/>
      <c r="N1161" s="41"/>
      <c r="T1161" s="21"/>
      <c r="U1161" s="21"/>
      <c r="V1161" s="21"/>
      <c r="X1161" s="17"/>
      <c r="Y1161" s="21"/>
      <c r="Z1161" s="21"/>
    </row>
    <row r="1162" spans="2:26" ht="12.75" hidden="1">
      <c r="B1162" s="20" t="s">
        <v>114</v>
      </c>
      <c r="E1162" s="40"/>
      <c r="G1162" s="49">
        <f>'Базовые концовки'!F476</f>
        <v>0</v>
      </c>
      <c r="H1162" s="41"/>
      <c r="I1162" s="41"/>
      <c r="L1162" s="49">
        <f>'Текущие концовки'!F476</f>
        <v>0</v>
      </c>
      <c r="M1162" s="41"/>
      <c r="N1162" s="41"/>
      <c r="T1162" s="21"/>
      <c r="U1162" s="21"/>
      <c r="V1162" s="21"/>
      <c r="X1162" s="17"/>
      <c r="Y1162" s="21"/>
      <c r="Z1162" s="21"/>
    </row>
    <row r="1163" spans="2:26" ht="25.5" hidden="1">
      <c r="B1163" s="20" t="s">
        <v>127</v>
      </c>
      <c r="E1163" s="40"/>
      <c r="G1163" s="49">
        <f>'Базовые концовки'!F477</f>
        <v>0</v>
      </c>
      <c r="H1163" s="41"/>
      <c r="I1163" s="41"/>
      <c r="L1163" s="49">
        <f>'Текущие концовки'!F477</f>
        <v>0</v>
      </c>
      <c r="M1163" s="41"/>
      <c r="N1163" s="41"/>
      <c r="T1163" s="21"/>
      <c r="U1163" s="21"/>
      <c r="V1163" s="21"/>
      <c r="X1163" s="17"/>
      <c r="Y1163" s="21"/>
      <c r="Z1163" s="21"/>
    </row>
    <row r="1164" spans="2:26" ht="25.5" hidden="1">
      <c r="B1164" s="20" t="s">
        <v>128</v>
      </c>
      <c r="E1164" s="40"/>
      <c r="G1164" s="49">
        <f>'Базовые концовки'!F478</f>
        <v>0</v>
      </c>
      <c r="H1164" s="41">
        <f>'Базовые концовки'!G478</f>
        <v>0</v>
      </c>
      <c r="I1164" s="41">
        <f>'Базовые концовки'!H478</f>
        <v>0</v>
      </c>
      <c r="L1164" s="49">
        <f>'Текущие концовки'!F478</f>
        <v>0</v>
      </c>
      <c r="M1164" s="41">
        <f>'Текущие концовки'!G478</f>
        <v>0</v>
      </c>
      <c r="N1164" s="41">
        <f>'Текущие концовки'!H478</f>
        <v>0</v>
      </c>
      <c r="T1164" s="21">
        <f>'Текущие концовки'!G478</f>
        <v>0</v>
      </c>
      <c r="U1164" s="21">
        <f>'Текущие концовки'!H478</f>
        <v>0</v>
      </c>
      <c r="V1164" s="21">
        <f>'Текущие концовки'!I478</f>
        <v>0</v>
      </c>
      <c r="X1164" s="17">
        <f>'Текущие концовки'!K478</f>
        <v>0</v>
      </c>
      <c r="Y1164" s="21">
        <f>'Текущие концовки'!L478</f>
        <v>0</v>
      </c>
      <c r="Z1164" s="21">
        <f>'Текущие концовки'!M478</f>
        <v>0</v>
      </c>
    </row>
    <row r="1165" spans="2:26" ht="25.5" hidden="1">
      <c r="B1165" s="20" t="s">
        <v>112</v>
      </c>
      <c r="E1165" s="40"/>
      <c r="G1165" s="49">
        <f>'Базовые концовки'!F479</f>
        <v>0</v>
      </c>
      <c r="H1165" s="41"/>
      <c r="I1165" s="41"/>
      <c r="L1165" s="49">
        <f>'Текущие концовки'!F479</f>
        <v>0</v>
      </c>
      <c r="M1165" s="41"/>
      <c r="N1165" s="41"/>
      <c r="T1165" s="21"/>
      <c r="U1165" s="21"/>
      <c r="V1165" s="21"/>
      <c r="X1165" s="17"/>
      <c r="Y1165" s="21"/>
      <c r="Z1165" s="21"/>
    </row>
    <row r="1166" spans="2:26" ht="12.75" hidden="1">
      <c r="B1166" s="20" t="s">
        <v>113</v>
      </c>
      <c r="E1166" s="40"/>
      <c r="G1166" s="49">
        <f>'Базовые концовки'!F480</f>
        <v>0</v>
      </c>
      <c r="H1166" s="41"/>
      <c r="I1166" s="41"/>
      <c r="L1166" s="49">
        <f>'Текущие концовки'!F480</f>
        <v>0</v>
      </c>
      <c r="M1166" s="41"/>
      <c r="N1166" s="41"/>
      <c r="T1166" s="21"/>
      <c r="U1166" s="21"/>
      <c r="V1166" s="21"/>
      <c r="X1166" s="17"/>
      <c r="Y1166" s="21"/>
      <c r="Z1166" s="21"/>
    </row>
    <row r="1167" spans="2:26" ht="12.75" hidden="1">
      <c r="B1167" s="20" t="s">
        <v>114</v>
      </c>
      <c r="E1167" s="40"/>
      <c r="G1167" s="49">
        <f>'Базовые концовки'!F481</f>
        <v>0</v>
      </c>
      <c r="H1167" s="41"/>
      <c r="I1167" s="41"/>
      <c r="L1167" s="49">
        <f>'Текущие концовки'!F481</f>
        <v>0</v>
      </c>
      <c r="M1167" s="41"/>
      <c r="N1167" s="41"/>
      <c r="T1167" s="21"/>
      <c r="U1167" s="21"/>
      <c r="V1167" s="21"/>
      <c r="X1167" s="17"/>
      <c r="Y1167" s="21"/>
      <c r="Z1167" s="21"/>
    </row>
    <row r="1168" spans="2:26" ht="25.5" hidden="1">
      <c r="B1168" s="20" t="s">
        <v>129</v>
      </c>
      <c r="E1168" s="40"/>
      <c r="G1168" s="49">
        <f>'Базовые концовки'!F482</f>
        <v>0</v>
      </c>
      <c r="H1168" s="41"/>
      <c r="I1168" s="41"/>
      <c r="L1168" s="49">
        <f>'Текущие концовки'!F482</f>
        <v>0</v>
      </c>
      <c r="M1168" s="41"/>
      <c r="N1168" s="41"/>
      <c r="T1168" s="21"/>
      <c r="U1168" s="21"/>
      <c r="V1168" s="21"/>
      <c r="X1168" s="17"/>
      <c r="Y1168" s="21"/>
      <c r="Z1168" s="21"/>
    </row>
    <row r="1169" spans="2:26" ht="12.75" hidden="1">
      <c r="B1169" s="20" t="s">
        <v>130</v>
      </c>
      <c r="E1169" s="40"/>
      <c r="G1169" s="49">
        <f>'Базовые концовки'!F483</f>
        <v>0</v>
      </c>
      <c r="H1169" s="41">
        <f>'Базовые концовки'!G483</f>
        <v>0</v>
      </c>
      <c r="I1169" s="41">
        <f>'Базовые концовки'!H483</f>
        <v>0</v>
      </c>
      <c r="L1169" s="49">
        <f>'Текущие концовки'!F483</f>
        <v>0</v>
      </c>
      <c r="M1169" s="41">
        <f>'Текущие концовки'!G483</f>
        <v>0</v>
      </c>
      <c r="N1169" s="41">
        <f>'Текущие концовки'!H483</f>
        <v>0</v>
      </c>
      <c r="T1169" s="21">
        <f>'Текущие концовки'!G483</f>
        <v>0</v>
      </c>
      <c r="U1169" s="21">
        <f>'Текущие концовки'!H483</f>
        <v>0</v>
      </c>
      <c r="V1169" s="21">
        <f>'Текущие концовки'!I483</f>
        <v>0</v>
      </c>
      <c r="X1169" s="17">
        <f>'Текущие концовки'!K483</f>
        <v>0</v>
      </c>
      <c r="Y1169" s="21">
        <f>'Текущие концовки'!L483</f>
        <v>0</v>
      </c>
      <c r="Z1169" s="21">
        <f>'Текущие концовки'!M483</f>
        <v>0</v>
      </c>
    </row>
    <row r="1170" spans="2:26" ht="12.75" hidden="1">
      <c r="B1170" s="20" t="s">
        <v>108</v>
      </c>
      <c r="E1170" s="40"/>
      <c r="G1170" s="49"/>
      <c r="H1170" s="41"/>
      <c r="I1170" s="41"/>
      <c r="L1170" s="49"/>
      <c r="M1170" s="41"/>
      <c r="N1170" s="41"/>
      <c r="T1170" s="21"/>
      <c r="U1170" s="21"/>
      <c r="V1170" s="21"/>
      <c r="X1170" s="17"/>
      <c r="Y1170" s="21"/>
      <c r="Z1170" s="21"/>
    </row>
    <row r="1171" spans="2:26" ht="12.75" hidden="1">
      <c r="B1171" s="20" t="s">
        <v>131</v>
      </c>
      <c r="E1171" s="40"/>
      <c r="G1171" s="49" t="e">
        <f>'Базовые концовки'!F485</f>
        <v>#NAME?</v>
      </c>
      <c r="H1171" s="41"/>
      <c r="I1171" s="41"/>
      <c r="L1171" s="49" t="e">
        <f>'Текущие концовки'!F485</f>
        <v>#NAME?</v>
      </c>
      <c r="M1171" s="41"/>
      <c r="N1171" s="41"/>
      <c r="T1171" s="21"/>
      <c r="U1171" s="21"/>
      <c r="V1171" s="21"/>
      <c r="X1171" s="17"/>
      <c r="Y1171" s="21"/>
      <c r="Z1171" s="21"/>
    </row>
    <row r="1172" spans="2:26" ht="25.5" hidden="1">
      <c r="B1172" s="20" t="s">
        <v>112</v>
      </c>
      <c r="E1172" s="40"/>
      <c r="G1172" s="49">
        <f>'Базовые концовки'!F486</f>
        <v>0</v>
      </c>
      <c r="H1172" s="41"/>
      <c r="I1172" s="41"/>
      <c r="L1172" s="49">
        <f>'Текущие концовки'!F486</f>
        <v>0</v>
      </c>
      <c r="M1172" s="41"/>
      <c r="N1172" s="41"/>
      <c r="T1172" s="21"/>
      <c r="U1172" s="21"/>
      <c r="V1172" s="21"/>
      <c r="X1172" s="17"/>
      <c r="Y1172" s="21"/>
      <c r="Z1172" s="21"/>
    </row>
    <row r="1173" spans="2:26" ht="12.75" hidden="1">
      <c r="B1173" s="20" t="s">
        <v>132</v>
      </c>
      <c r="E1173" s="40"/>
      <c r="G1173" s="49">
        <f>'Базовые концовки'!F487</f>
        <v>0</v>
      </c>
      <c r="H1173" s="41"/>
      <c r="I1173" s="41"/>
      <c r="L1173" s="49">
        <f>'Текущие концовки'!F487</f>
        <v>0</v>
      </c>
      <c r="M1173" s="41"/>
      <c r="N1173" s="41"/>
      <c r="T1173" s="21"/>
      <c r="U1173" s="21"/>
      <c r="V1173" s="21"/>
      <c r="X1173" s="17"/>
      <c r="Y1173" s="21"/>
      <c r="Z1173" s="21"/>
    </row>
    <row r="1174" spans="2:26" ht="12.75" hidden="1">
      <c r="B1174" s="20" t="s">
        <v>114</v>
      </c>
      <c r="E1174" s="40"/>
      <c r="G1174" s="49">
        <f>'Базовые концовки'!F488</f>
        <v>0</v>
      </c>
      <c r="H1174" s="41"/>
      <c r="I1174" s="41"/>
      <c r="L1174" s="49">
        <f>'Текущие концовки'!F488</f>
        <v>0</v>
      </c>
      <c r="M1174" s="41"/>
      <c r="N1174" s="41"/>
      <c r="T1174" s="21"/>
      <c r="U1174" s="21"/>
      <c r="V1174" s="21"/>
      <c r="X1174" s="17"/>
      <c r="Y1174" s="21"/>
      <c r="Z1174" s="21"/>
    </row>
    <row r="1175" spans="2:26" ht="25.5" hidden="1">
      <c r="B1175" s="20" t="s">
        <v>133</v>
      </c>
      <c r="E1175" s="40"/>
      <c r="G1175" s="49">
        <f>'Базовые концовки'!F489</f>
        <v>0</v>
      </c>
      <c r="H1175" s="41"/>
      <c r="I1175" s="41"/>
      <c r="L1175" s="49">
        <f>'Текущие концовки'!F489</f>
        <v>0</v>
      </c>
      <c r="M1175" s="41"/>
      <c r="N1175" s="41"/>
      <c r="T1175" s="21"/>
      <c r="U1175" s="21"/>
      <c r="V1175" s="21"/>
      <c r="X1175" s="17"/>
      <c r="Y1175" s="21"/>
      <c r="Z1175" s="21"/>
    </row>
    <row r="1176" spans="2:26" ht="12.75" hidden="1">
      <c r="B1176" s="20" t="s">
        <v>134</v>
      </c>
      <c r="E1176" s="40"/>
      <c r="G1176" s="49">
        <f>'Базовые концовки'!F490</f>
        <v>0</v>
      </c>
      <c r="H1176" s="41">
        <f>'Базовые концовки'!G490</f>
        <v>0</v>
      </c>
      <c r="I1176" s="41">
        <f>'Базовые концовки'!H490</f>
        <v>0</v>
      </c>
      <c r="L1176" s="49">
        <f>'Текущие концовки'!F490</f>
        <v>0</v>
      </c>
      <c r="M1176" s="41">
        <f>'Текущие концовки'!G490</f>
        <v>0</v>
      </c>
      <c r="N1176" s="41">
        <f>'Текущие концовки'!H490</f>
        <v>0</v>
      </c>
      <c r="T1176" s="21">
        <f>'Текущие концовки'!G490</f>
        <v>0</v>
      </c>
      <c r="U1176" s="21">
        <f>'Текущие концовки'!H490</f>
        <v>0</v>
      </c>
      <c r="V1176" s="21">
        <f>'Текущие концовки'!I490</f>
        <v>0</v>
      </c>
      <c r="X1176" s="17">
        <f>'Текущие концовки'!K490</f>
        <v>0</v>
      </c>
      <c r="Y1176" s="21">
        <f>'Текущие концовки'!L490</f>
        <v>0</v>
      </c>
      <c r="Z1176" s="21">
        <f>'Текущие концовки'!M490</f>
        <v>0</v>
      </c>
    </row>
    <row r="1177" spans="2:26" ht="12.75" hidden="1">
      <c r="B1177" s="20" t="s">
        <v>132</v>
      </c>
      <c r="E1177" s="40"/>
      <c r="G1177" s="49">
        <f>'Базовые концовки'!F491</f>
        <v>0</v>
      </c>
      <c r="H1177" s="41"/>
      <c r="I1177" s="41"/>
      <c r="L1177" s="49">
        <f>'Текущие концовки'!F491</f>
        <v>0</v>
      </c>
      <c r="M1177" s="41"/>
      <c r="N1177" s="41"/>
      <c r="T1177" s="21"/>
      <c r="U1177" s="21"/>
      <c r="V1177" s="21"/>
      <c r="X1177" s="17"/>
      <c r="Y1177" s="21"/>
      <c r="Z1177" s="21"/>
    </row>
    <row r="1178" spans="2:26" ht="12.75" hidden="1">
      <c r="B1178" s="20" t="s">
        <v>114</v>
      </c>
      <c r="E1178" s="40"/>
      <c r="G1178" s="49">
        <f>'Базовые концовки'!F492</f>
        <v>0</v>
      </c>
      <c r="H1178" s="41"/>
      <c r="I1178" s="41"/>
      <c r="L1178" s="49">
        <f>'Текущие концовки'!F492</f>
        <v>0</v>
      </c>
      <c r="M1178" s="41"/>
      <c r="N1178" s="41"/>
      <c r="T1178" s="21"/>
      <c r="U1178" s="21"/>
      <c r="V1178" s="21"/>
      <c r="X1178" s="17"/>
      <c r="Y1178" s="21"/>
      <c r="Z1178" s="21"/>
    </row>
    <row r="1179" spans="2:26" ht="25.5" hidden="1">
      <c r="B1179" s="20" t="s">
        <v>135</v>
      </c>
      <c r="E1179" s="40"/>
      <c r="G1179" s="49">
        <f>'Базовые концовки'!F493</f>
        <v>0</v>
      </c>
      <c r="H1179" s="41"/>
      <c r="I1179" s="41"/>
      <c r="L1179" s="49">
        <f>'Текущие концовки'!F493</f>
        <v>0</v>
      </c>
      <c r="M1179" s="41"/>
      <c r="N1179" s="41"/>
      <c r="T1179" s="21"/>
      <c r="U1179" s="21"/>
      <c r="V1179" s="21"/>
      <c r="X1179" s="17"/>
      <c r="Y1179" s="21"/>
      <c r="Z1179" s="21"/>
    </row>
    <row r="1180" spans="2:26" ht="25.5" hidden="1">
      <c r="B1180" s="20" t="s">
        <v>136</v>
      </c>
      <c r="E1180" s="40"/>
      <c r="G1180" s="49">
        <f>'Базовые концовки'!F494</f>
        <v>0</v>
      </c>
      <c r="H1180" s="41">
        <f>'Базовые концовки'!G494</f>
        <v>0</v>
      </c>
      <c r="I1180" s="41">
        <f>'Базовые концовки'!H494</f>
        <v>0</v>
      </c>
      <c r="L1180" s="49">
        <f>'Текущие концовки'!F494</f>
        <v>0</v>
      </c>
      <c r="M1180" s="41">
        <f>'Текущие концовки'!G494</f>
        <v>0</v>
      </c>
      <c r="N1180" s="41">
        <f>'Текущие концовки'!H494</f>
        <v>0</v>
      </c>
      <c r="T1180" s="21">
        <f>'Текущие концовки'!G494</f>
        <v>0</v>
      </c>
      <c r="U1180" s="21">
        <f>'Текущие концовки'!H494</f>
        <v>0</v>
      </c>
      <c r="V1180" s="21">
        <f>'Текущие концовки'!I494</f>
        <v>0</v>
      </c>
      <c r="X1180" s="17">
        <f>'Текущие концовки'!K494</f>
        <v>0</v>
      </c>
      <c r="Y1180" s="21">
        <f>'Текущие концовки'!L494</f>
        <v>0</v>
      </c>
      <c r="Z1180" s="21">
        <f>'Текущие концовки'!M494</f>
        <v>0</v>
      </c>
    </row>
    <row r="1181" spans="2:26" ht="25.5" hidden="1">
      <c r="B1181" s="20" t="s">
        <v>112</v>
      </c>
      <c r="E1181" s="40"/>
      <c r="G1181" s="49">
        <f>'Базовые концовки'!F495</f>
        <v>0</v>
      </c>
      <c r="H1181" s="41"/>
      <c r="I1181" s="41"/>
      <c r="L1181" s="49">
        <f>'Текущие концовки'!F495</f>
        <v>0</v>
      </c>
      <c r="M1181" s="41"/>
      <c r="N1181" s="41"/>
      <c r="T1181" s="21"/>
      <c r="U1181" s="21"/>
      <c r="V1181" s="21"/>
      <c r="X1181" s="17"/>
      <c r="Y1181" s="21"/>
      <c r="Z1181" s="21"/>
    </row>
    <row r="1182" spans="2:26" ht="12.75" hidden="1">
      <c r="B1182" s="20" t="s">
        <v>132</v>
      </c>
      <c r="E1182" s="40"/>
      <c r="G1182" s="49">
        <f>'Базовые концовки'!F496</f>
        <v>0</v>
      </c>
      <c r="H1182" s="41"/>
      <c r="I1182" s="41"/>
      <c r="L1182" s="49">
        <f>'Текущие концовки'!F496</f>
        <v>0</v>
      </c>
      <c r="M1182" s="41"/>
      <c r="N1182" s="41"/>
      <c r="T1182" s="21"/>
      <c r="U1182" s="21"/>
      <c r="V1182" s="21"/>
      <c r="X1182" s="17"/>
      <c r="Y1182" s="21"/>
      <c r="Z1182" s="21"/>
    </row>
    <row r="1183" spans="2:26" ht="12.75" hidden="1">
      <c r="B1183" s="20" t="s">
        <v>114</v>
      </c>
      <c r="E1183" s="40"/>
      <c r="G1183" s="49">
        <f>'Базовые концовки'!F497</f>
        <v>0</v>
      </c>
      <c r="H1183" s="41"/>
      <c r="I1183" s="41"/>
      <c r="L1183" s="49">
        <f>'Текущие концовки'!F497</f>
        <v>0</v>
      </c>
      <c r="M1183" s="41"/>
      <c r="N1183" s="41"/>
      <c r="T1183" s="21"/>
      <c r="U1183" s="21"/>
      <c r="V1183" s="21"/>
      <c r="X1183" s="17"/>
      <c r="Y1183" s="21"/>
      <c r="Z1183" s="21"/>
    </row>
    <row r="1184" spans="2:26" ht="25.5" hidden="1">
      <c r="B1184" s="20" t="s">
        <v>137</v>
      </c>
      <c r="E1184" s="40"/>
      <c r="G1184" s="49">
        <f>'Базовые концовки'!F498</f>
        <v>0</v>
      </c>
      <c r="H1184" s="41"/>
      <c r="I1184" s="41"/>
      <c r="L1184" s="49">
        <f>'Текущие концовки'!F498</f>
        <v>0</v>
      </c>
      <c r="M1184" s="41"/>
      <c r="N1184" s="41"/>
      <c r="T1184" s="21"/>
      <c r="U1184" s="21"/>
      <c r="V1184" s="21"/>
      <c r="X1184" s="17"/>
      <c r="Y1184" s="21"/>
      <c r="Z1184" s="21"/>
    </row>
    <row r="1185" spans="2:26" ht="25.5" hidden="1">
      <c r="B1185" s="20" t="s">
        <v>138</v>
      </c>
      <c r="E1185" s="40"/>
      <c r="G1185" s="49">
        <f>'Базовые концовки'!F499</f>
        <v>0</v>
      </c>
      <c r="H1185" s="41">
        <f>'Базовые концовки'!G499</f>
        <v>0</v>
      </c>
      <c r="I1185" s="41">
        <f>'Базовые концовки'!H499</f>
        <v>0</v>
      </c>
      <c r="L1185" s="49">
        <f>'Текущие концовки'!F499</f>
        <v>0</v>
      </c>
      <c r="M1185" s="41">
        <f>'Текущие концовки'!G499</f>
        <v>0</v>
      </c>
      <c r="N1185" s="41">
        <f>'Текущие концовки'!H499</f>
        <v>0</v>
      </c>
      <c r="T1185" s="21">
        <f>'Текущие концовки'!G499</f>
        <v>0</v>
      </c>
      <c r="U1185" s="21">
        <f>'Текущие концовки'!H499</f>
        <v>0</v>
      </c>
      <c r="V1185" s="21">
        <f>'Текущие концовки'!I499</f>
        <v>0</v>
      </c>
      <c r="X1185" s="17">
        <f>'Текущие концовки'!K499</f>
        <v>0</v>
      </c>
      <c r="Y1185" s="21">
        <f>'Текущие концовки'!L499</f>
        <v>0</v>
      </c>
      <c r="Z1185" s="21">
        <f>'Текущие концовки'!M499</f>
        <v>0</v>
      </c>
    </row>
    <row r="1186" spans="2:26" ht="25.5" hidden="1">
      <c r="B1186" s="20" t="s">
        <v>112</v>
      </c>
      <c r="E1186" s="40"/>
      <c r="G1186" s="49">
        <f>'Базовые концовки'!F500</f>
        <v>0</v>
      </c>
      <c r="H1186" s="41"/>
      <c r="I1186" s="41"/>
      <c r="L1186" s="49">
        <f>'Текущие концовки'!F500</f>
        <v>0</v>
      </c>
      <c r="M1186" s="41"/>
      <c r="N1186" s="41"/>
      <c r="T1186" s="21"/>
      <c r="U1186" s="21"/>
      <c r="V1186" s="21"/>
      <c r="X1186" s="17"/>
      <c r="Y1186" s="21"/>
      <c r="Z1186" s="21"/>
    </row>
    <row r="1187" spans="1:26" ht="12.75">
      <c r="A1187" s="27"/>
      <c r="B1187" s="31" t="s">
        <v>224</v>
      </c>
      <c r="C1187" s="34"/>
      <c r="D1187" s="34"/>
      <c r="E1187" s="34"/>
      <c r="F1187" s="37"/>
      <c r="G1187" s="44" t="e">
        <f>'Базовые концовки'!F501</f>
        <v>#NAME?</v>
      </c>
      <c r="H1187" s="38">
        <f>'Базовые концовки'!G501</f>
        <v>0</v>
      </c>
      <c r="I1187" s="38">
        <f>'Базовые концовки'!H501</f>
        <v>0</v>
      </c>
      <c r="J1187" s="34"/>
      <c r="K1187" s="34"/>
      <c r="L1187" s="44" t="e">
        <f>'Текущие концовки'!F501</f>
        <v>#NAME?</v>
      </c>
      <c r="M1187" s="38">
        <f>'Текущие концовки'!G501</f>
        <v>0</v>
      </c>
      <c r="N1187" s="38">
        <f>'Текущие концовки'!H501</f>
        <v>0</v>
      </c>
      <c r="T1187" s="21">
        <f>'Текущие концовки'!G501</f>
        <v>0</v>
      </c>
      <c r="U1187" s="21">
        <f>'Текущие концовки'!H501</f>
        <v>0</v>
      </c>
      <c r="V1187" s="21">
        <f>'Текущие концовки'!I501</f>
        <v>0</v>
      </c>
      <c r="X1187" s="17">
        <f>'Текущие концовки'!K501</f>
        <v>0</v>
      </c>
      <c r="Y1187" s="21">
        <f>'Текущие концовки'!L501</f>
        <v>0</v>
      </c>
      <c r="Z1187" s="21">
        <f>'Текущие концовки'!M501</f>
        <v>0</v>
      </c>
    </row>
    <row r="1188" spans="1:26" ht="25.5" hidden="1">
      <c r="A1188" s="27"/>
      <c r="B1188" s="31" t="s">
        <v>140</v>
      </c>
      <c r="C1188" s="34"/>
      <c r="D1188" s="34"/>
      <c r="E1188" s="37"/>
      <c r="F1188" s="34"/>
      <c r="G1188" s="44">
        <f>'Базовые концовки'!F502</f>
        <v>0</v>
      </c>
      <c r="H1188" s="38"/>
      <c r="I1188" s="38"/>
      <c r="J1188" s="34"/>
      <c r="K1188" s="34"/>
      <c r="L1188" s="44">
        <f>'Текущие концовки'!F502</f>
        <v>0</v>
      </c>
      <c r="M1188" s="38"/>
      <c r="N1188" s="38"/>
      <c r="T1188" s="21"/>
      <c r="U1188" s="21"/>
      <c r="V1188" s="21"/>
      <c r="X1188" s="17"/>
      <c r="Y1188" s="21"/>
      <c r="Z1188" s="21"/>
    </row>
    <row r="1189" spans="1:26" ht="12.75">
      <c r="A1189" s="27"/>
      <c r="B1189" s="31" t="s">
        <v>141</v>
      </c>
      <c r="C1189" s="34"/>
      <c r="D1189" s="34"/>
      <c r="E1189" s="34"/>
      <c r="F1189" s="37"/>
      <c r="G1189" s="44">
        <f>'Базовые концовки'!F503</f>
        <v>4032.5</v>
      </c>
      <c r="H1189" s="38"/>
      <c r="I1189" s="38"/>
      <c r="J1189" s="34"/>
      <c r="K1189" s="34"/>
      <c r="L1189" s="44">
        <f>'Текущие концовки'!F503</f>
        <v>39599.51</v>
      </c>
      <c r="M1189" s="38"/>
      <c r="N1189" s="38"/>
      <c r="T1189" s="21"/>
      <c r="U1189" s="21"/>
      <c r="V1189" s="21"/>
      <c r="X1189" s="17"/>
      <c r="Y1189" s="21"/>
      <c r="Z1189" s="21"/>
    </row>
    <row r="1190" spans="1:26" ht="12.75">
      <c r="A1190" s="27"/>
      <c r="B1190" s="31" t="s">
        <v>142</v>
      </c>
      <c r="C1190" s="34"/>
      <c r="D1190" s="34"/>
      <c r="E1190" s="34"/>
      <c r="F1190" s="37"/>
      <c r="G1190" s="44">
        <f>'Базовые концовки'!F504</f>
        <v>2431.69</v>
      </c>
      <c r="H1190" s="38"/>
      <c r="I1190" s="38"/>
      <c r="J1190" s="34"/>
      <c r="K1190" s="34"/>
      <c r="L1190" s="44">
        <f>'Текущие концовки'!F504</f>
        <v>22423.27</v>
      </c>
      <c r="M1190" s="38"/>
      <c r="N1190" s="38"/>
      <c r="T1190" s="21"/>
      <c r="U1190" s="21"/>
      <c r="V1190" s="21"/>
      <c r="X1190" s="17"/>
      <c r="Y1190" s="21"/>
      <c r="Z1190" s="21"/>
    </row>
    <row r="1191" spans="2:26" ht="25.5" hidden="1">
      <c r="B1191" s="20" t="s">
        <v>143</v>
      </c>
      <c r="E1191" s="40"/>
      <c r="G1191" s="41">
        <f>'Базовые концовки'!F505</f>
        <v>0</v>
      </c>
      <c r="H1191" s="41"/>
      <c r="I1191" s="41"/>
      <c r="L1191" s="41">
        <f>'Текущие концовки'!F505</f>
        <v>0</v>
      </c>
      <c r="M1191" s="41"/>
      <c r="N1191" s="41"/>
      <c r="T1191" s="21"/>
      <c r="U1191" s="21"/>
      <c r="V1191" s="21"/>
      <c r="X1191" s="17"/>
      <c r="Y1191" s="21">
        <f>'Текущие концовки'!L505</f>
        <v>0</v>
      </c>
      <c r="Z1191" s="21"/>
    </row>
    <row r="1192" spans="2:26" ht="12.75" hidden="1">
      <c r="B1192" s="20" t="s">
        <v>144</v>
      </c>
      <c r="E1192" s="40"/>
      <c r="G1192" s="41">
        <f>'Базовые концовки'!F506</f>
        <v>0</v>
      </c>
      <c r="H1192" s="41"/>
      <c r="I1192" s="41"/>
      <c r="L1192" s="41">
        <f>'Текущие концовки'!F506</f>
        <v>0</v>
      </c>
      <c r="M1192" s="41"/>
      <c r="N1192" s="41"/>
      <c r="T1192" s="21"/>
      <c r="U1192" s="21"/>
      <c r="V1192" s="21"/>
      <c r="X1192" s="17"/>
      <c r="Y1192" s="21">
        <f>'Текущие концовки'!L506</f>
        <v>0</v>
      </c>
      <c r="Z1192" s="21"/>
    </row>
    <row r="1193" spans="2:26" ht="12.75" hidden="1">
      <c r="B1193" s="20" t="s">
        <v>145</v>
      </c>
      <c r="F1193" s="40"/>
      <c r="G1193" s="41">
        <f>'Базовые концовки'!F507</f>
        <v>3666.32</v>
      </c>
      <c r="H1193" s="41"/>
      <c r="I1193" s="41"/>
      <c r="L1193" s="41">
        <f>'Текущие концовки'!F507</f>
        <v>42528.57</v>
      </c>
      <c r="M1193" s="41"/>
      <c r="N1193" s="41"/>
      <c r="T1193" s="21"/>
      <c r="U1193" s="21"/>
      <c r="V1193" s="21"/>
      <c r="X1193" s="17"/>
      <c r="Y1193" s="21"/>
      <c r="Z1193" s="21"/>
    </row>
    <row r="1194" spans="2:26" ht="12.75" hidden="1">
      <c r="B1194" s="20" t="s">
        <v>146</v>
      </c>
      <c r="F1194" s="40"/>
      <c r="G1194" s="41">
        <f>'Базовые концовки'!F508</f>
        <v>199.56</v>
      </c>
      <c r="H1194" s="41"/>
      <c r="I1194" s="41"/>
      <c r="L1194" s="41">
        <f>'Текущие концовки'!F508</f>
        <v>2315.33</v>
      </c>
      <c r="M1194" s="41"/>
      <c r="N1194" s="41"/>
      <c r="T1194" s="21"/>
      <c r="U1194" s="21"/>
      <c r="V1194" s="21"/>
      <c r="X1194" s="17"/>
      <c r="Y1194" s="21"/>
      <c r="Z1194" s="21"/>
    </row>
    <row r="1195" spans="2:26" ht="12.75" hidden="1">
      <c r="B1195" s="20" t="s">
        <v>147</v>
      </c>
      <c r="F1195" s="40"/>
      <c r="G1195" s="41">
        <f>'Базовые концовки'!F509</f>
        <v>3865.88</v>
      </c>
      <c r="H1195" s="41"/>
      <c r="I1195" s="41"/>
      <c r="L1195" s="41">
        <f>'Текущие концовки'!F509</f>
        <v>44843.9</v>
      </c>
      <c r="M1195" s="41"/>
      <c r="N1195" s="41"/>
      <c r="T1195" s="21"/>
      <c r="U1195" s="21"/>
      <c r="V1195" s="21"/>
      <c r="X1195" s="17"/>
      <c r="Y1195" s="21"/>
      <c r="Z1195" s="21"/>
    </row>
    <row r="1196" spans="2:26" ht="12.75" hidden="1">
      <c r="B1196" s="20" t="s">
        <v>148</v>
      </c>
      <c r="F1196" s="40"/>
      <c r="G1196" s="42" t="e">
        <f>'Базовые концовки'!J510</f>
        <v>#NAME?</v>
      </c>
      <c r="H1196" s="41"/>
      <c r="I1196" s="41"/>
      <c r="L1196" s="42" t="e">
        <f>'Текущие концовки'!J510</f>
        <v>#NAME?</v>
      </c>
      <c r="M1196" s="41"/>
      <c r="N1196" s="41"/>
      <c r="T1196" s="21"/>
      <c r="U1196" s="21"/>
      <c r="V1196" s="21"/>
      <c r="X1196" s="17"/>
      <c r="Y1196" s="21"/>
      <c r="Z1196" s="21"/>
    </row>
    <row r="1197" spans="2:26" ht="12.75" hidden="1">
      <c r="B1197" s="20" t="s">
        <v>149</v>
      </c>
      <c r="F1197" s="40"/>
      <c r="G1197" s="42" t="e">
        <f>'Базовые концовки'!J511</f>
        <v>#NAME?</v>
      </c>
      <c r="H1197" s="41"/>
      <c r="I1197" s="41"/>
      <c r="L1197" s="42" t="e">
        <f>'Текущие концовки'!J511</f>
        <v>#NAME?</v>
      </c>
      <c r="M1197" s="41"/>
      <c r="N1197" s="41"/>
      <c r="T1197" s="21"/>
      <c r="U1197" s="21"/>
      <c r="V1197" s="21"/>
      <c r="X1197" s="17"/>
      <c r="Y1197" s="21"/>
      <c r="Z1197" s="21"/>
    </row>
    <row r="1198" spans="2:26" ht="12.75" hidden="1">
      <c r="B1198" s="20" t="s">
        <v>150</v>
      </c>
      <c r="F1198" s="40"/>
      <c r="G1198" s="42" t="e">
        <f>'Базовые концовки'!J512</f>
        <v>#NAME?</v>
      </c>
      <c r="H1198" s="41"/>
      <c r="I1198" s="41"/>
      <c r="L1198" s="42" t="e">
        <f>'Текущие концовки'!J512</f>
        <v>#NAME?</v>
      </c>
      <c r="M1198" s="41"/>
      <c r="N1198" s="41"/>
      <c r="T1198" s="21"/>
      <c r="U1198" s="21"/>
      <c r="V1198" s="21"/>
      <c r="X1198" s="17"/>
      <c r="Y1198" s="21"/>
      <c r="Z1198" s="21"/>
    </row>
    <row r="1199" spans="1:18" ht="12.75">
      <c r="A1199" s="27"/>
      <c r="B1199" s="54" t="s">
        <v>426</v>
      </c>
      <c r="C1199" s="55"/>
      <c r="D1199" s="55"/>
      <c r="E1199" s="55"/>
      <c r="F1199" s="56"/>
      <c r="G1199" s="32"/>
      <c r="H1199" s="32"/>
      <c r="I1199" s="27"/>
      <c r="J1199" s="33"/>
      <c r="K1199" s="27"/>
      <c r="L1199" s="50" t="e">
        <f>L1187*0.18</f>
        <v>#NAME?</v>
      </c>
      <c r="M1199" s="27"/>
      <c r="N1199" s="32"/>
      <c r="R1199" s="21"/>
    </row>
    <row r="1200" spans="1:18" ht="12.75">
      <c r="A1200" s="27"/>
      <c r="B1200" s="54" t="s">
        <v>427</v>
      </c>
      <c r="C1200" s="55"/>
      <c r="D1200" s="55"/>
      <c r="E1200" s="55"/>
      <c r="F1200" s="56"/>
      <c r="G1200" s="32"/>
      <c r="H1200" s="32"/>
      <c r="I1200" s="27"/>
      <c r="J1200" s="33"/>
      <c r="K1200" s="27"/>
      <c r="L1200" s="50" t="e">
        <f>L1187+L1199</f>
        <v>#NAME?</v>
      </c>
      <c r="M1200" s="27"/>
      <c r="N1200" s="32"/>
      <c r="R1200" s="21"/>
    </row>
    <row r="1202" spans="1:9" ht="12.75">
      <c r="A1202" s="62" t="s">
        <v>420</v>
      </c>
      <c r="B1202" s="62"/>
      <c r="C1202" s="62"/>
      <c r="D1202" s="62"/>
      <c r="E1202" s="62"/>
      <c r="F1202" s="62"/>
      <c r="G1202" s="62"/>
      <c r="H1202" s="62"/>
      <c r="I1202" s="62"/>
    </row>
    <row r="1203" spans="1:11" ht="12.75">
      <c r="A1203" s="58" t="s">
        <v>225</v>
      </c>
      <c r="B1203" s="58"/>
      <c r="C1203" s="58"/>
      <c r="D1203" s="58"/>
      <c r="E1203" s="58"/>
      <c r="F1203" s="58"/>
      <c r="G1203" s="58"/>
      <c r="H1203" s="58"/>
      <c r="I1203" s="58"/>
      <c r="J1203" s="58"/>
      <c r="K1203" s="58"/>
    </row>
    <row r="1205" spans="1:9" ht="12.75">
      <c r="A1205" s="62" t="s">
        <v>421</v>
      </c>
      <c r="B1205" s="62"/>
      <c r="C1205" s="62"/>
      <c r="D1205" s="62"/>
      <c r="E1205" s="62"/>
      <c r="F1205" s="62"/>
      <c r="G1205" s="62"/>
      <c r="H1205" s="62"/>
      <c r="I1205" s="62"/>
    </row>
    <row r="1206" spans="1:11" ht="12.75">
      <c r="A1206" s="58" t="s">
        <v>225</v>
      </c>
      <c r="B1206" s="58"/>
      <c r="C1206" s="58"/>
      <c r="D1206" s="58"/>
      <c r="E1206" s="58"/>
      <c r="F1206" s="58"/>
      <c r="G1206" s="58"/>
      <c r="H1206" s="58"/>
      <c r="I1206" s="58"/>
      <c r="J1206" s="58"/>
      <c r="K1206" s="58"/>
    </row>
  </sheetData>
  <sheetProtection/>
  <mergeCells count="290">
    <mergeCell ref="V1138:V1139"/>
    <mergeCell ref="X1138:X1139"/>
    <mergeCell ref="G1138:G1139"/>
    <mergeCell ref="H1138:H1139"/>
    <mergeCell ref="M1138:M1139"/>
    <mergeCell ref="T1138:T1139"/>
    <mergeCell ref="U1138:U1139"/>
    <mergeCell ref="Y1138:Y1139"/>
    <mergeCell ref="Z1138:Z1139"/>
    <mergeCell ref="L6:M6"/>
    <mergeCell ref="L7:M7"/>
    <mergeCell ref="L8:M8"/>
    <mergeCell ref="V1116:V1117"/>
    <mergeCell ref="X1116:X1117"/>
    <mergeCell ref="Y1116:Y1117"/>
    <mergeCell ref="Z1116:Z1117"/>
    <mergeCell ref="L1138:L1139"/>
    <mergeCell ref="Z1032:Z1033"/>
    <mergeCell ref="U1116:U1117"/>
    <mergeCell ref="T1054:T1055"/>
    <mergeCell ref="U1054:U1055"/>
    <mergeCell ref="U1032:U1033"/>
    <mergeCell ref="V1032:V1033"/>
    <mergeCell ref="V1054:V1055"/>
    <mergeCell ref="X1054:X1055"/>
    <mergeCell ref="Y1054:Y1055"/>
    <mergeCell ref="Z1054:Z1055"/>
    <mergeCell ref="L1054:L1055"/>
    <mergeCell ref="H1054:H1055"/>
    <mergeCell ref="M1054:M1055"/>
    <mergeCell ref="T1116:T1117"/>
    <mergeCell ref="X1032:X1033"/>
    <mergeCell ref="Y1032:Y1033"/>
    <mergeCell ref="L1116:L1117"/>
    <mergeCell ref="H1116:H1117"/>
    <mergeCell ref="M1116:M1117"/>
    <mergeCell ref="B994:B995"/>
    <mergeCell ref="B996:N996"/>
    <mergeCell ref="L1032:L1033"/>
    <mergeCell ref="H1032:H1033"/>
    <mergeCell ref="M1032:M1033"/>
    <mergeCell ref="T1032:T1033"/>
    <mergeCell ref="J973:N973"/>
    <mergeCell ref="J974:N974"/>
    <mergeCell ref="J1012:N1012"/>
    <mergeCell ref="J1013:N1013"/>
    <mergeCell ref="J953:N953"/>
    <mergeCell ref="J954:N954"/>
    <mergeCell ref="J992:N992"/>
    <mergeCell ref="J993:N993"/>
    <mergeCell ref="J915:N915"/>
    <mergeCell ref="B916:B917"/>
    <mergeCell ref="J933:N933"/>
    <mergeCell ref="J934:N934"/>
    <mergeCell ref="B955:B956"/>
    <mergeCell ref="B957:N957"/>
    <mergeCell ref="B935:B936"/>
    <mergeCell ref="B937:N937"/>
    <mergeCell ref="B913:N913"/>
    <mergeCell ref="J914:N914"/>
    <mergeCell ref="G852:G853"/>
    <mergeCell ref="L852:L853"/>
    <mergeCell ref="H852:H853"/>
    <mergeCell ref="M852:M853"/>
    <mergeCell ref="T852:T853"/>
    <mergeCell ref="U852:U853"/>
    <mergeCell ref="T830:T831"/>
    <mergeCell ref="U830:U831"/>
    <mergeCell ref="Y830:Y831"/>
    <mergeCell ref="Z830:Z831"/>
    <mergeCell ref="Y852:Y853"/>
    <mergeCell ref="Z852:Z853"/>
    <mergeCell ref="V852:V853"/>
    <mergeCell ref="X852:X853"/>
    <mergeCell ref="J810:N810"/>
    <mergeCell ref="J811:N811"/>
    <mergeCell ref="V830:V831"/>
    <mergeCell ref="X830:X831"/>
    <mergeCell ref="B812:B813"/>
    <mergeCell ref="B814:N814"/>
    <mergeCell ref="G830:G831"/>
    <mergeCell ref="L830:L831"/>
    <mergeCell ref="H830:H831"/>
    <mergeCell ref="M830:M831"/>
    <mergeCell ref="B794:N794"/>
    <mergeCell ref="Y709:Y710"/>
    <mergeCell ref="Z709:Z710"/>
    <mergeCell ref="B770:N770"/>
    <mergeCell ref="J771:N771"/>
    <mergeCell ref="G709:G710"/>
    <mergeCell ref="L709:L710"/>
    <mergeCell ref="H709:H710"/>
    <mergeCell ref="M709:M710"/>
    <mergeCell ref="J772:N772"/>
    <mergeCell ref="T709:T710"/>
    <mergeCell ref="U709:U710"/>
    <mergeCell ref="M687:M688"/>
    <mergeCell ref="T687:T688"/>
    <mergeCell ref="U687:U688"/>
    <mergeCell ref="B792:B793"/>
    <mergeCell ref="B773:B774"/>
    <mergeCell ref="J790:N790"/>
    <mergeCell ref="J791:N791"/>
    <mergeCell ref="B716:F716"/>
    <mergeCell ref="Y687:Y688"/>
    <mergeCell ref="Z687:Z688"/>
    <mergeCell ref="V687:V688"/>
    <mergeCell ref="X687:X688"/>
    <mergeCell ref="V709:V710"/>
    <mergeCell ref="X709:X710"/>
    <mergeCell ref="B654:N654"/>
    <mergeCell ref="B670:B671"/>
    <mergeCell ref="G687:G688"/>
    <mergeCell ref="L687:L688"/>
    <mergeCell ref="H687:H688"/>
    <mergeCell ref="J650:N650"/>
    <mergeCell ref="J651:N651"/>
    <mergeCell ref="B595:B596"/>
    <mergeCell ref="J612:N612"/>
    <mergeCell ref="J613:N613"/>
    <mergeCell ref="B614:B615"/>
    <mergeCell ref="B616:N616"/>
    <mergeCell ref="B652:B653"/>
    <mergeCell ref="J554:N554"/>
    <mergeCell ref="B555:B556"/>
    <mergeCell ref="J572:N572"/>
    <mergeCell ref="B617:N617"/>
    <mergeCell ref="B633:B634"/>
    <mergeCell ref="B574:B575"/>
    <mergeCell ref="B576:N576"/>
    <mergeCell ref="B577:N577"/>
    <mergeCell ref="J593:N593"/>
    <mergeCell ref="J594:N594"/>
    <mergeCell ref="X468:X469"/>
    <mergeCell ref="V490:V491"/>
    <mergeCell ref="X490:X491"/>
    <mergeCell ref="J573:N573"/>
    <mergeCell ref="B552:N552"/>
    <mergeCell ref="J553:N553"/>
    <mergeCell ref="G490:G491"/>
    <mergeCell ref="L490:L491"/>
    <mergeCell ref="H490:H491"/>
    <mergeCell ref="M490:M491"/>
    <mergeCell ref="H468:H469"/>
    <mergeCell ref="T468:T469"/>
    <mergeCell ref="U468:U469"/>
    <mergeCell ref="M468:M469"/>
    <mergeCell ref="T490:T491"/>
    <mergeCell ref="V468:V469"/>
    <mergeCell ref="U490:U491"/>
    <mergeCell ref="Z370:Z371"/>
    <mergeCell ref="Y490:Y491"/>
    <mergeCell ref="Z490:Z491"/>
    <mergeCell ref="Z468:Z469"/>
    <mergeCell ref="B432:B433"/>
    <mergeCell ref="J448:N448"/>
    <mergeCell ref="J449:N449"/>
    <mergeCell ref="B450:B451"/>
    <mergeCell ref="G468:G469"/>
    <mergeCell ref="L468:L469"/>
    <mergeCell ref="L370:L371"/>
    <mergeCell ref="H370:H371"/>
    <mergeCell ref="B370:F370"/>
    <mergeCell ref="V370:V371"/>
    <mergeCell ref="X370:X371"/>
    <mergeCell ref="Y370:Y371"/>
    <mergeCell ref="T348:T349"/>
    <mergeCell ref="U348:U349"/>
    <mergeCell ref="V348:V349"/>
    <mergeCell ref="X348:X349"/>
    <mergeCell ref="Y468:Y469"/>
    <mergeCell ref="M370:M371"/>
    <mergeCell ref="T370:T371"/>
    <mergeCell ref="U370:U371"/>
    <mergeCell ref="B431:N431"/>
    <mergeCell ref="G370:G371"/>
    <mergeCell ref="Y348:Y349"/>
    <mergeCell ref="B467:N467"/>
    <mergeCell ref="B295:N295"/>
    <mergeCell ref="Z348:Z349"/>
    <mergeCell ref="B311:B312"/>
    <mergeCell ref="J328:N328"/>
    <mergeCell ref="J329:N329"/>
    <mergeCell ref="B330:B331"/>
    <mergeCell ref="B332:N332"/>
    <mergeCell ref="G348:G349"/>
    <mergeCell ref="L348:L349"/>
    <mergeCell ref="J253:N253"/>
    <mergeCell ref="B254:B255"/>
    <mergeCell ref="J272:N272"/>
    <mergeCell ref="H348:H349"/>
    <mergeCell ref="M348:M349"/>
    <mergeCell ref="J273:N273"/>
    <mergeCell ref="B274:B275"/>
    <mergeCell ref="J291:N291"/>
    <mergeCell ref="J292:N292"/>
    <mergeCell ref="B195:B196"/>
    <mergeCell ref="J212:N212"/>
    <mergeCell ref="B293:B294"/>
    <mergeCell ref="B216:N216"/>
    <mergeCell ref="J232:N232"/>
    <mergeCell ref="J233:N233"/>
    <mergeCell ref="B234:B235"/>
    <mergeCell ref="B236:N236"/>
    <mergeCell ref="J252:N252"/>
    <mergeCell ref="B156:B157"/>
    <mergeCell ref="J174:N174"/>
    <mergeCell ref="J175:N175"/>
    <mergeCell ref="B176:B177"/>
    <mergeCell ref="J193:N193"/>
    <mergeCell ref="J194:N194"/>
    <mergeCell ref="B852:F852"/>
    <mergeCell ref="B857:F857"/>
    <mergeCell ref="J135:N135"/>
    <mergeCell ref="B136:B137"/>
    <mergeCell ref="J76:N76"/>
    <mergeCell ref="B77:B78"/>
    <mergeCell ref="J95:N95"/>
    <mergeCell ref="J96:N96"/>
    <mergeCell ref="B97:B98"/>
    <mergeCell ref="B709:F709"/>
    <mergeCell ref="J16:N16"/>
    <mergeCell ref="B17:B18"/>
    <mergeCell ref="B19:N19"/>
    <mergeCell ref="J35:N35"/>
    <mergeCell ref="B715:F715"/>
    <mergeCell ref="J114:N114"/>
    <mergeCell ref="J115:N115"/>
    <mergeCell ref="B116:B117"/>
    <mergeCell ref="B118:N118"/>
    <mergeCell ref="B57:B58"/>
    <mergeCell ref="B271:N271"/>
    <mergeCell ref="J75:N75"/>
    <mergeCell ref="J36:N36"/>
    <mergeCell ref="B37:B38"/>
    <mergeCell ref="B497:F497"/>
    <mergeCell ref="J134:N134"/>
    <mergeCell ref="J213:N213"/>
    <mergeCell ref="B214:B215"/>
    <mergeCell ref="J154:N154"/>
    <mergeCell ref="J155:N155"/>
    <mergeCell ref="C9:C11"/>
    <mergeCell ref="D9:F9"/>
    <mergeCell ref="G9:I9"/>
    <mergeCell ref="A4:N4"/>
    <mergeCell ref="A5:N5"/>
    <mergeCell ref="B714:F714"/>
    <mergeCell ref="B14:N14"/>
    <mergeCell ref="J15:N15"/>
    <mergeCell ref="J55:N55"/>
    <mergeCell ref="J56:N56"/>
    <mergeCell ref="J9:K9"/>
    <mergeCell ref="L9:N9"/>
    <mergeCell ref="D10:D11"/>
    <mergeCell ref="G10:G11"/>
    <mergeCell ref="L10:L11"/>
    <mergeCell ref="A1:H1"/>
    <mergeCell ref="A2:B2"/>
    <mergeCell ref="A8:D8"/>
    <mergeCell ref="A9:A11"/>
    <mergeCell ref="B9:B11"/>
    <mergeCell ref="B13:N13"/>
    <mergeCell ref="A1202:I1202"/>
    <mergeCell ref="A1203:K1203"/>
    <mergeCell ref="A1205:I1205"/>
    <mergeCell ref="B1059:F1059"/>
    <mergeCell ref="B1060:F1060"/>
    <mergeCell ref="B1061:F1061"/>
    <mergeCell ref="B975:B976"/>
    <mergeCell ref="B1014:B1015"/>
    <mergeCell ref="B1016:N1016"/>
    <mergeCell ref="A1206:K1206"/>
    <mergeCell ref="B375:F375"/>
    <mergeCell ref="B376:F376"/>
    <mergeCell ref="B377:F377"/>
    <mergeCell ref="B490:F490"/>
    <mergeCell ref="B495:F495"/>
    <mergeCell ref="B496:F496"/>
    <mergeCell ref="B858:F858"/>
    <mergeCell ref="B859:F859"/>
    <mergeCell ref="B1054:F1054"/>
    <mergeCell ref="B1145:F1145"/>
    <mergeCell ref="B1199:F1199"/>
    <mergeCell ref="B1200:F1200"/>
    <mergeCell ref="G1032:G1033"/>
    <mergeCell ref="B1138:F1138"/>
    <mergeCell ref="B1143:F1143"/>
    <mergeCell ref="B1144:F1144"/>
    <mergeCell ref="G1054:G1055"/>
    <mergeCell ref="G1116:G1117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E55"/>
  <sheetViews>
    <sheetView zoomScalePageLayoutView="0" workbookViewId="0" topLeftCell="A13">
      <selection activeCell="F41" sqref="F41"/>
    </sheetView>
  </sheetViews>
  <sheetFormatPr defaultColWidth="9.140625" defaultRowHeight="10.5"/>
  <cols>
    <col min="1" max="1" width="5.7109375" style="4" customWidth="1"/>
    <col min="2" max="16384" width="9.140625" style="3" customWidth="1"/>
  </cols>
  <sheetData>
    <row r="1" spans="1:31" s="5" customFormat="1" ht="10.5">
      <c r="A1" s="2"/>
      <c r="B1" s="5" t="s">
        <v>226</v>
      </c>
      <c r="C1" s="5" t="s">
        <v>227</v>
      </c>
      <c r="D1" s="5" t="s">
        <v>228</v>
      </c>
      <c r="E1" s="5" t="s">
        <v>229</v>
      </c>
      <c r="F1" s="5" t="s">
        <v>230</v>
      </c>
      <c r="G1" s="5" t="s">
        <v>231</v>
      </c>
      <c r="H1" s="5" t="s">
        <v>232</v>
      </c>
      <c r="I1" s="5" t="s">
        <v>233</v>
      </c>
      <c r="J1" s="5" t="s">
        <v>234</v>
      </c>
      <c r="K1" s="5" t="s">
        <v>235</v>
      </c>
      <c r="L1" s="5" t="s">
        <v>236</v>
      </c>
      <c r="M1" s="5" t="s">
        <v>237</v>
      </c>
      <c r="N1" s="5" t="s">
        <v>238</v>
      </c>
      <c r="O1" s="5" t="s">
        <v>239</v>
      </c>
      <c r="P1" s="5" t="s">
        <v>240</v>
      </c>
      <c r="Q1" s="5" t="s">
        <v>241</v>
      </c>
      <c r="R1" s="5" t="s">
        <v>242</v>
      </c>
      <c r="S1" s="5" t="s">
        <v>243</v>
      </c>
      <c r="T1" s="5" t="s">
        <v>244</v>
      </c>
      <c r="U1" s="5" t="s">
        <v>245</v>
      </c>
      <c r="V1" s="5" t="s">
        <v>246</v>
      </c>
      <c r="X1" s="5" t="s">
        <v>247</v>
      </c>
      <c r="Y1" s="5" t="s">
        <v>248</v>
      </c>
      <c r="Z1" s="5" t="s">
        <v>249</v>
      </c>
      <c r="AA1" s="5" t="s">
        <v>250</v>
      </c>
      <c r="AB1" s="5" t="s">
        <v>251</v>
      </c>
      <c r="AC1" s="5" t="s">
        <v>252</v>
      </c>
      <c r="AD1" s="5" t="s">
        <v>253</v>
      </c>
      <c r="AE1" s="5" t="s">
        <v>254</v>
      </c>
    </row>
    <row r="2" spans="1:14" ht="10.5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0.5">
      <c r="A3" s="6"/>
      <c r="B3" s="86" t="s">
        <v>255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10.5">
      <c r="A4" s="6"/>
      <c r="B4" s="86" t="s">
        <v>256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ht="10.5">
      <c r="A5" s="84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7" spans="2:14" ht="10.5">
      <c r="B7" s="83" t="s">
        <v>18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2:14" ht="10.5"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</row>
    <row r="9" spans="1:31" ht="10.5">
      <c r="A9" s="3" t="str">
        <f>'Форма 4т'!A17</f>
        <v>1.</v>
      </c>
      <c r="B9" s="3">
        <f aca="true" t="shared" si="0" ref="B9:B25">ROUND(C9+D9+F9,2)</f>
        <v>20054.02</v>
      </c>
      <c r="C9" s="3">
        <v>1027.47</v>
      </c>
      <c r="D9" s="3">
        <v>259.13</v>
      </c>
      <c r="E9" s="3">
        <v>25.54</v>
      </c>
      <c r="F9" s="3">
        <v>18767.42</v>
      </c>
      <c r="G9" s="3">
        <v>0</v>
      </c>
      <c r="H9" s="3">
        <v>0</v>
      </c>
      <c r="I9" s="4">
        <v>135.7</v>
      </c>
      <c r="J9" s="4">
        <v>0</v>
      </c>
      <c r="K9" s="4">
        <v>1.96</v>
      </c>
      <c r="L9" s="3">
        <v>0</v>
      </c>
      <c r="M9" s="3">
        <v>0</v>
      </c>
      <c r="N9" s="3">
        <v>1158.311</v>
      </c>
      <c r="O9" s="3">
        <v>716.0468</v>
      </c>
      <c r="P9" s="3">
        <v>1130.217</v>
      </c>
      <c r="Q9" s="3">
        <v>28.094</v>
      </c>
      <c r="R9" s="3">
        <v>698.6796</v>
      </c>
      <c r="S9" s="3">
        <v>17.3672</v>
      </c>
      <c r="T9" s="3">
        <v>0</v>
      </c>
      <c r="U9" s="3">
        <v>0</v>
      </c>
      <c r="V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</row>
    <row r="10" spans="1:31" ht="10.5">
      <c r="A10" s="3" t="str">
        <f>'Форма 4т'!A37</f>
        <v>2.</v>
      </c>
      <c r="B10" s="3">
        <f t="shared" si="0"/>
        <v>6893.2</v>
      </c>
      <c r="C10" s="3">
        <v>0</v>
      </c>
      <c r="D10" s="3">
        <v>0</v>
      </c>
      <c r="E10" s="3">
        <v>0</v>
      </c>
      <c r="F10" s="3">
        <v>6893.2</v>
      </c>
      <c r="G10" s="3">
        <v>6210.09</v>
      </c>
      <c r="H10" s="3">
        <v>0</v>
      </c>
      <c r="I10" s="4">
        <v>0</v>
      </c>
      <c r="J10" s="4">
        <v>0</v>
      </c>
      <c r="K10" s="4">
        <v>0</v>
      </c>
      <c r="L10" s="3">
        <v>936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</row>
    <row r="11" spans="1:31" ht="10.5">
      <c r="A11" s="3" t="str">
        <f>'Форма 4т'!A57</f>
        <v>3.</v>
      </c>
      <c r="B11" s="3">
        <f t="shared" si="0"/>
        <v>4903.1</v>
      </c>
      <c r="C11" s="3">
        <v>0</v>
      </c>
      <c r="D11" s="3">
        <v>0</v>
      </c>
      <c r="E11" s="3">
        <v>0</v>
      </c>
      <c r="F11" s="3">
        <v>4903.1</v>
      </c>
      <c r="G11" s="3">
        <v>4301</v>
      </c>
      <c r="H11" s="3">
        <v>0</v>
      </c>
      <c r="I11" s="4">
        <v>0</v>
      </c>
      <c r="J11" s="4">
        <v>0</v>
      </c>
      <c r="K11" s="4">
        <v>0</v>
      </c>
      <c r="L11" s="3">
        <v>1000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</row>
    <row r="12" spans="1:31" ht="10.5">
      <c r="A12" s="3" t="str">
        <f>'Форма 4т'!A77</f>
        <v>4.</v>
      </c>
      <c r="B12" s="3">
        <f t="shared" si="0"/>
        <v>399.94</v>
      </c>
      <c r="C12" s="3">
        <v>0</v>
      </c>
      <c r="D12" s="3">
        <v>0</v>
      </c>
      <c r="E12" s="3">
        <v>0</v>
      </c>
      <c r="F12" s="3">
        <v>399.94</v>
      </c>
      <c r="G12" s="3">
        <v>333.28</v>
      </c>
      <c r="H12" s="3">
        <v>0</v>
      </c>
      <c r="I12" s="4">
        <v>0</v>
      </c>
      <c r="J12" s="4">
        <v>0</v>
      </c>
      <c r="K12" s="4">
        <v>0</v>
      </c>
      <c r="L12" s="3">
        <v>2420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</row>
    <row r="13" spans="1:31" ht="10.5">
      <c r="A13" s="3" t="str">
        <f>'Форма 4т'!A97</f>
        <v>5.</v>
      </c>
      <c r="B13" s="3">
        <f t="shared" si="0"/>
        <v>67.06</v>
      </c>
      <c r="C13" s="3">
        <v>60.89</v>
      </c>
      <c r="D13" s="3">
        <v>6.17</v>
      </c>
      <c r="E13" s="3">
        <v>2.24</v>
      </c>
      <c r="F13" s="3">
        <v>0</v>
      </c>
      <c r="G13" s="3">
        <v>0</v>
      </c>
      <c r="H13" s="3">
        <v>0</v>
      </c>
      <c r="I13" s="4">
        <v>7.31</v>
      </c>
      <c r="J13" s="4">
        <v>0</v>
      </c>
      <c r="K13" s="4">
        <v>0.2</v>
      </c>
      <c r="L13" s="3">
        <v>0</v>
      </c>
      <c r="M13" s="3">
        <v>0</v>
      </c>
      <c r="N13" s="3">
        <v>48.6101</v>
      </c>
      <c r="O13" s="3">
        <v>31.565</v>
      </c>
      <c r="P13" s="3">
        <v>46.8853</v>
      </c>
      <c r="Q13" s="3">
        <v>1.7248</v>
      </c>
      <c r="R13" s="3">
        <v>30.445</v>
      </c>
      <c r="S13" s="3">
        <v>1.12</v>
      </c>
      <c r="T13" s="3">
        <v>0</v>
      </c>
      <c r="U13" s="3">
        <v>0</v>
      </c>
      <c r="V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</row>
    <row r="14" spans="1:31" ht="10.5">
      <c r="A14" s="3" t="str">
        <f>'Форма 4т'!A116</f>
        <v>6.</v>
      </c>
      <c r="B14" s="3">
        <f t="shared" si="0"/>
        <v>11200.72</v>
      </c>
      <c r="C14" s="3">
        <v>1362.8</v>
      </c>
      <c r="D14" s="3">
        <v>441.46</v>
      </c>
      <c r="E14" s="3">
        <v>66.94</v>
      </c>
      <c r="F14" s="3">
        <v>9396.46</v>
      </c>
      <c r="G14" s="3">
        <v>0</v>
      </c>
      <c r="H14" s="3">
        <v>0</v>
      </c>
      <c r="I14" s="4">
        <v>143.99</v>
      </c>
      <c r="J14" s="4">
        <v>0</v>
      </c>
      <c r="K14" s="4">
        <v>4.11</v>
      </c>
      <c r="L14" s="3">
        <v>0</v>
      </c>
      <c r="M14" s="3">
        <v>0</v>
      </c>
      <c r="N14" s="3">
        <v>1572.714</v>
      </c>
      <c r="O14" s="3">
        <v>972.2232</v>
      </c>
      <c r="P14" s="3">
        <v>1499.08</v>
      </c>
      <c r="Q14" s="3">
        <v>73.634</v>
      </c>
      <c r="R14" s="3">
        <v>926.704</v>
      </c>
      <c r="S14" s="3">
        <v>45.5192</v>
      </c>
      <c r="T14" s="3">
        <v>0</v>
      </c>
      <c r="U14" s="3">
        <v>0</v>
      </c>
      <c r="V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</row>
    <row r="15" spans="1:31" ht="10.5">
      <c r="A15" s="3" t="str">
        <f>'Форма 4т'!A136</f>
        <v>7.</v>
      </c>
      <c r="B15" s="3">
        <f t="shared" si="0"/>
        <v>428.17</v>
      </c>
      <c r="C15" s="3">
        <v>0</v>
      </c>
      <c r="D15" s="3">
        <v>0</v>
      </c>
      <c r="E15" s="3">
        <v>0</v>
      </c>
      <c r="F15" s="3">
        <v>428.17</v>
      </c>
      <c r="G15" s="3">
        <v>356.81</v>
      </c>
      <c r="H15" s="3">
        <v>0</v>
      </c>
      <c r="I15" s="4">
        <v>0</v>
      </c>
      <c r="J15" s="4">
        <v>0</v>
      </c>
      <c r="K15" s="4">
        <v>0</v>
      </c>
      <c r="L15" s="3">
        <v>2420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</row>
    <row r="16" spans="1:31" ht="10.5">
      <c r="A16" s="3" t="str">
        <f>'Форма 4т'!A156</f>
        <v>8.</v>
      </c>
      <c r="B16" s="3">
        <f t="shared" si="0"/>
        <v>1662.7</v>
      </c>
      <c r="C16" s="3">
        <v>0</v>
      </c>
      <c r="D16" s="3">
        <v>0</v>
      </c>
      <c r="E16" s="3">
        <v>0</v>
      </c>
      <c r="F16" s="3">
        <v>1662.7</v>
      </c>
      <c r="G16" s="3">
        <v>1402.25</v>
      </c>
      <c r="H16" s="3">
        <v>0</v>
      </c>
      <c r="I16" s="4">
        <v>0</v>
      </c>
      <c r="J16" s="4">
        <v>0</v>
      </c>
      <c r="K16" s="4">
        <v>0</v>
      </c>
      <c r="L16" s="3">
        <v>3860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</row>
    <row r="17" spans="1:31" ht="10.5">
      <c r="A17" s="3" t="str">
        <f>'Форма 4т'!A176</f>
        <v>9.</v>
      </c>
      <c r="B17" s="3">
        <f t="shared" si="0"/>
        <v>953.86</v>
      </c>
      <c r="C17" s="3">
        <v>0</v>
      </c>
      <c r="D17" s="3">
        <v>0</v>
      </c>
      <c r="E17" s="3">
        <v>0</v>
      </c>
      <c r="F17" s="3">
        <v>953.86</v>
      </c>
      <c r="G17" s="3">
        <v>794.88</v>
      </c>
      <c r="H17" s="3">
        <v>0</v>
      </c>
      <c r="I17" s="4">
        <v>0</v>
      </c>
      <c r="J17" s="4">
        <v>0</v>
      </c>
      <c r="K17" s="4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</row>
    <row r="18" spans="1:31" ht="10.5">
      <c r="A18" s="3" t="str">
        <f>'Форма 4т'!A195</f>
        <v>10.</v>
      </c>
      <c r="B18" s="3">
        <f t="shared" si="0"/>
        <v>465.81</v>
      </c>
      <c r="C18" s="3">
        <v>0</v>
      </c>
      <c r="D18" s="3">
        <v>0</v>
      </c>
      <c r="E18" s="3">
        <v>0</v>
      </c>
      <c r="F18" s="3">
        <v>465.81</v>
      </c>
      <c r="G18" s="3">
        <v>388.18</v>
      </c>
      <c r="H18" s="3">
        <v>0</v>
      </c>
      <c r="I18" s="4">
        <v>0</v>
      </c>
      <c r="J18" s="4">
        <v>0</v>
      </c>
      <c r="K18" s="4">
        <v>0</v>
      </c>
      <c r="L18" s="3">
        <v>2420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</row>
    <row r="19" spans="1:31" ht="10.5">
      <c r="A19" s="3" t="str">
        <f>'Форма 4т'!A214</f>
        <v>11.</v>
      </c>
      <c r="B19" s="3">
        <f t="shared" si="0"/>
        <v>830.14</v>
      </c>
      <c r="C19" s="3">
        <v>42.44</v>
      </c>
      <c r="D19" s="3">
        <v>47.26</v>
      </c>
      <c r="E19" s="3">
        <v>7.16</v>
      </c>
      <c r="F19" s="3">
        <v>740.44</v>
      </c>
      <c r="G19" s="3">
        <v>0</v>
      </c>
      <c r="H19" s="3">
        <v>0</v>
      </c>
      <c r="I19" s="4">
        <v>4.43</v>
      </c>
      <c r="J19" s="4">
        <v>0</v>
      </c>
      <c r="K19" s="4">
        <v>0.44</v>
      </c>
      <c r="L19" s="3">
        <v>0</v>
      </c>
      <c r="M19" s="3">
        <v>0</v>
      </c>
      <c r="N19" s="3">
        <v>54.56</v>
      </c>
      <c r="O19" s="3">
        <v>33.728</v>
      </c>
      <c r="P19" s="3">
        <v>46.684</v>
      </c>
      <c r="Q19" s="3">
        <v>7.876</v>
      </c>
      <c r="R19" s="3">
        <v>28.8592</v>
      </c>
      <c r="S19" s="3">
        <v>4.8688</v>
      </c>
      <c r="T19" s="3">
        <v>0</v>
      </c>
      <c r="U19" s="3">
        <v>0</v>
      </c>
      <c r="V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</row>
    <row r="20" spans="1:31" ht="10.5">
      <c r="A20" s="3" t="str">
        <f>'Форма 4т'!A234</f>
        <v>12.</v>
      </c>
      <c r="B20" s="3">
        <f t="shared" si="0"/>
        <v>8548.24</v>
      </c>
      <c r="C20" s="3">
        <v>562.13</v>
      </c>
      <c r="D20" s="3">
        <v>60.21</v>
      </c>
      <c r="E20" s="3">
        <v>3.75</v>
      </c>
      <c r="F20" s="3">
        <v>7925.9</v>
      </c>
      <c r="G20" s="3">
        <v>0</v>
      </c>
      <c r="H20" s="3">
        <v>0</v>
      </c>
      <c r="I20" s="4">
        <v>63.73</v>
      </c>
      <c r="J20" s="4">
        <v>0</v>
      </c>
      <c r="K20" s="4">
        <v>0.23</v>
      </c>
      <c r="L20" s="3">
        <v>0</v>
      </c>
      <c r="M20" s="3">
        <v>0</v>
      </c>
      <c r="N20" s="3">
        <v>622.468</v>
      </c>
      <c r="O20" s="3">
        <v>384.7984</v>
      </c>
      <c r="P20" s="3">
        <v>618.343</v>
      </c>
      <c r="Q20" s="3">
        <v>4.125</v>
      </c>
      <c r="R20" s="3">
        <v>382.2484</v>
      </c>
      <c r="S20" s="3">
        <v>2.55</v>
      </c>
      <c r="T20" s="3">
        <v>0</v>
      </c>
      <c r="U20" s="3">
        <v>0</v>
      </c>
      <c r="V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</row>
    <row r="21" spans="1:31" ht="10.5">
      <c r="A21" s="3" t="str">
        <f>'Форма 4т'!A254</f>
        <v>13.</v>
      </c>
      <c r="B21" s="3">
        <f t="shared" si="0"/>
        <v>72.93</v>
      </c>
      <c r="C21" s="3">
        <v>66.42</v>
      </c>
      <c r="D21" s="3">
        <v>6.51</v>
      </c>
      <c r="E21" s="3">
        <v>0.81</v>
      </c>
      <c r="F21" s="3">
        <v>0</v>
      </c>
      <c r="G21" s="3">
        <v>0</v>
      </c>
      <c r="H21" s="3">
        <v>0</v>
      </c>
      <c r="I21" s="4">
        <v>7.6</v>
      </c>
      <c r="J21" s="4">
        <v>0</v>
      </c>
      <c r="K21" s="4">
        <v>0.05</v>
      </c>
      <c r="L21" s="3">
        <v>0</v>
      </c>
      <c r="M21" s="3">
        <v>0</v>
      </c>
      <c r="N21" s="3">
        <v>72.6084</v>
      </c>
      <c r="O21" s="3">
        <v>43.6995</v>
      </c>
      <c r="P21" s="3">
        <v>71.7336</v>
      </c>
      <c r="Q21" s="3">
        <v>0.8748</v>
      </c>
      <c r="R21" s="3">
        <v>43.173</v>
      </c>
      <c r="S21" s="3">
        <v>0.5265</v>
      </c>
      <c r="T21" s="3">
        <v>0</v>
      </c>
      <c r="U21" s="3">
        <v>0</v>
      </c>
      <c r="V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</row>
    <row r="22" spans="1:31" ht="10.5">
      <c r="A22" s="3" t="str">
        <f>'Форма 4т'!A274</f>
        <v>14.</v>
      </c>
      <c r="B22" s="3">
        <f t="shared" si="0"/>
        <v>551.54</v>
      </c>
      <c r="C22" s="3">
        <v>0</v>
      </c>
      <c r="D22" s="3">
        <v>0</v>
      </c>
      <c r="E22" s="3">
        <v>0</v>
      </c>
      <c r="F22" s="3">
        <v>551.54</v>
      </c>
      <c r="G22" s="3">
        <v>496.88</v>
      </c>
      <c r="H22" s="3">
        <v>0</v>
      </c>
      <c r="I22" s="4">
        <v>0</v>
      </c>
      <c r="J22" s="4">
        <v>0</v>
      </c>
      <c r="K22" s="4">
        <v>0</v>
      </c>
      <c r="L22" s="3">
        <v>43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</row>
    <row r="23" spans="1:31" ht="10.5">
      <c r="A23" s="3" t="str">
        <f>'Форма 4т'!A293</f>
        <v>15.</v>
      </c>
      <c r="B23" s="3">
        <f t="shared" si="0"/>
        <v>1293.48</v>
      </c>
      <c r="C23" s="3">
        <v>170.92</v>
      </c>
      <c r="D23" s="3">
        <v>975.3</v>
      </c>
      <c r="E23" s="3">
        <v>147.89</v>
      </c>
      <c r="F23" s="3">
        <v>147.26</v>
      </c>
      <c r="G23" s="3">
        <v>0</v>
      </c>
      <c r="H23" s="3">
        <v>0</v>
      </c>
      <c r="I23" s="4">
        <v>17.61</v>
      </c>
      <c r="J23" s="4">
        <v>0</v>
      </c>
      <c r="K23" s="4">
        <v>9.08</v>
      </c>
      <c r="L23" s="3">
        <v>0</v>
      </c>
      <c r="M23" s="3">
        <v>0</v>
      </c>
      <c r="N23" s="3">
        <v>446.334</v>
      </c>
      <c r="O23" s="3">
        <v>270.9885</v>
      </c>
      <c r="P23" s="3">
        <v>239.288</v>
      </c>
      <c r="Q23" s="3">
        <v>207.046</v>
      </c>
      <c r="R23" s="3">
        <v>145.282</v>
      </c>
      <c r="S23" s="3">
        <v>125.7065</v>
      </c>
      <c r="T23" s="3">
        <v>0</v>
      </c>
      <c r="U23" s="3">
        <v>0</v>
      </c>
      <c r="V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</row>
    <row r="24" spans="1:31" ht="10.5">
      <c r="A24" s="3" t="str">
        <f>'Форма 4т'!A311</f>
        <v>16.</v>
      </c>
      <c r="B24" s="3">
        <f t="shared" si="0"/>
        <v>39.86</v>
      </c>
      <c r="C24" s="3">
        <v>0</v>
      </c>
      <c r="D24" s="3">
        <v>0</v>
      </c>
      <c r="E24" s="3">
        <v>0</v>
      </c>
      <c r="F24" s="3">
        <v>39.86</v>
      </c>
      <c r="G24" s="3">
        <v>35.91</v>
      </c>
      <c r="H24" s="3">
        <v>0</v>
      </c>
      <c r="I24" s="4">
        <v>0</v>
      </c>
      <c r="J24" s="4">
        <v>0</v>
      </c>
      <c r="K24" s="4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</row>
    <row r="25" spans="1:31" ht="10.5">
      <c r="A25" s="3" t="str">
        <f>'Форма 4т'!A330</f>
        <v>17.</v>
      </c>
      <c r="B25" s="3">
        <f t="shared" si="0"/>
        <v>701.12</v>
      </c>
      <c r="C25" s="3">
        <v>415.75</v>
      </c>
      <c r="D25" s="3">
        <v>8.01</v>
      </c>
      <c r="E25" s="3">
        <v>0</v>
      </c>
      <c r="F25" s="3">
        <v>277.36</v>
      </c>
      <c r="G25" s="3">
        <v>0</v>
      </c>
      <c r="H25" s="3">
        <v>0</v>
      </c>
      <c r="I25" s="4">
        <v>43.4</v>
      </c>
      <c r="J25" s="4">
        <v>0</v>
      </c>
      <c r="K25" s="4">
        <v>0</v>
      </c>
      <c r="L25" s="3">
        <v>0</v>
      </c>
      <c r="M25" s="3">
        <v>0</v>
      </c>
      <c r="N25" s="3">
        <v>457.325</v>
      </c>
      <c r="O25" s="3">
        <v>282.71</v>
      </c>
      <c r="P25" s="3">
        <v>457.325</v>
      </c>
      <c r="Q25" s="3">
        <v>0</v>
      </c>
      <c r="R25" s="3">
        <v>282.71</v>
      </c>
      <c r="S25" s="3">
        <v>0</v>
      </c>
      <c r="T25" s="3">
        <v>0</v>
      </c>
      <c r="U25" s="3">
        <v>0</v>
      </c>
      <c r="V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</row>
    <row r="27" spans="2:14" ht="10.5">
      <c r="B27" s="83" t="s">
        <v>151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</row>
    <row r="28" spans="2:14" ht="10.5"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</row>
    <row r="29" spans="1:31" ht="10.5">
      <c r="A29" s="3" t="str">
        <f>'Форма 4т'!A432</f>
        <v>18.</v>
      </c>
      <c r="B29" s="3">
        <f>ROUND(C29+D29+F29,2)</f>
        <v>149.71</v>
      </c>
      <c r="C29" s="3">
        <v>108.28</v>
      </c>
      <c r="D29" s="3">
        <v>41.43</v>
      </c>
      <c r="E29" s="3">
        <v>0</v>
      </c>
      <c r="F29" s="3">
        <v>0</v>
      </c>
      <c r="G29" s="3">
        <v>0</v>
      </c>
      <c r="H29" s="3">
        <v>0</v>
      </c>
      <c r="I29" s="4">
        <v>14.38</v>
      </c>
      <c r="J29" s="4">
        <v>0</v>
      </c>
      <c r="K29" s="4">
        <v>0</v>
      </c>
      <c r="L29" s="3">
        <v>0</v>
      </c>
      <c r="M29" s="3">
        <v>0</v>
      </c>
      <c r="N29" s="3">
        <v>107.1972</v>
      </c>
      <c r="O29" s="3">
        <v>64.968</v>
      </c>
      <c r="P29" s="3">
        <v>107.1972</v>
      </c>
      <c r="Q29" s="3">
        <v>0</v>
      </c>
      <c r="R29" s="3">
        <v>64.968</v>
      </c>
      <c r="S29" s="3">
        <v>0</v>
      </c>
      <c r="T29" s="3">
        <v>0</v>
      </c>
      <c r="U29" s="3">
        <v>0</v>
      </c>
      <c r="V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</row>
    <row r="30" spans="1:31" ht="10.5">
      <c r="A30" s="3" t="str">
        <f>'Форма 4т'!A450</f>
        <v>19.</v>
      </c>
      <c r="B30" s="3">
        <f>ROUND(C30+D30+F30,2)</f>
        <v>7104.96</v>
      </c>
      <c r="C30" s="3">
        <v>149.95</v>
      </c>
      <c r="D30" s="3">
        <v>53.33</v>
      </c>
      <c r="E30" s="3">
        <v>3.26</v>
      </c>
      <c r="F30" s="3">
        <v>6901.68</v>
      </c>
      <c r="G30" s="3">
        <v>0</v>
      </c>
      <c r="H30" s="3">
        <v>0</v>
      </c>
      <c r="I30" s="4">
        <v>14.36</v>
      </c>
      <c r="J30" s="4">
        <v>0</v>
      </c>
      <c r="K30" s="4">
        <v>0.2</v>
      </c>
      <c r="L30" s="3">
        <v>0</v>
      </c>
      <c r="M30" s="3">
        <v>0</v>
      </c>
      <c r="N30" s="3">
        <v>165.4668</v>
      </c>
      <c r="O30" s="3">
        <v>84.2655</v>
      </c>
      <c r="P30" s="3">
        <v>161.946</v>
      </c>
      <c r="Q30" s="3">
        <v>3.5208</v>
      </c>
      <c r="R30" s="3">
        <v>82.4725</v>
      </c>
      <c r="S30" s="3">
        <v>1.793</v>
      </c>
      <c r="T30" s="3">
        <v>0</v>
      </c>
      <c r="U30" s="3">
        <v>0</v>
      </c>
      <c r="V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</row>
    <row r="32" spans="2:14" ht="10.5">
      <c r="B32" s="83" t="s">
        <v>161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</row>
    <row r="33" spans="2:14" ht="10.5"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</row>
    <row r="34" spans="1:31" ht="10.5">
      <c r="A34" s="3" t="str">
        <f>'Форма 4т'!A555</f>
        <v>20.</v>
      </c>
      <c r="B34" s="3">
        <f aca="true" t="shared" si="1" ref="B34:B40">ROUND(C34+D34+F34,2)</f>
        <v>1050.32</v>
      </c>
      <c r="C34" s="3">
        <v>811.54</v>
      </c>
      <c r="D34" s="3">
        <v>238.78</v>
      </c>
      <c r="E34" s="3">
        <v>86.61</v>
      </c>
      <c r="F34" s="3">
        <v>0</v>
      </c>
      <c r="G34" s="3">
        <v>0</v>
      </c>
      <c r="H34" s="3">
        <v>0</v>
      </c>
      <c r="I34" s="4">
        <v>103.91</v>
      </c>
      <c r="J34" s="4">
        <v>0</v>
      </c>
      <c r="K34" s="4">
        <v>7.74</v>
      </c>
      <c r="L34" s="3">
        <v>0</v>
      </c>
      <c r="M34" s="3">
        <v>0</v>
      </c>
      <c r="N34" s="3">
        <v>889.1685</v>
      </c>
      <c r="O34" s="3">
        <v>538.89</v>
      </c>
      <c r="P34" s="3">
        <v>803.4246</v>
      </c>
      <c r="Q34" s="3">
        <v>85.7439</v>
      </c>
      <c r="R34" s="3">
        <v>486.924</v>
      </c>
      <c r="S34" s="3">
        <v>51.966</v>
      </c>
      <c r="T34" s="3">
        <v>0</v>
      </c>
      <c r="U34" s="3">
        <v>0</v>
      </c>
      <c r="V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</row>
    <row r="35" spans="1:31" ht="10.5">
      <c r="A35" s="3" t="str">
        <f>'Форма 4т'!A574</f>
        <v>21.</v>
      </c>
      <c r="B35" s="3">
        <f t="shared" si="1"/>
        <v>7782.47</v>
      </c>
      <c r="C35" s="3">
        <v>1537.7</v>
      </c>
      <c r="D35" s="3">
        <v>677.53</v>
      </c>
      <c r="E35" s="3">
        <v>14.69</v>
      </c>
      <c r="F35" s="3">
        <v>5567.24</v>
      </c>
      <c r="G35" s="3">
        <v>0</v>
      </c>
      <c r="H35" s="3">
        <v>0</v>
      </c>
      <c r="I35" s="4">
        <v>160.52</v>
      </c>
      <c r="J35" s="4">
        <v>0</v>
      </c>
      <c r="K35" s="4">
        <v>1.05</v>
      </c>
      <c r="L35" s="3">
        <v>0</v>
      </c>
      <c r="M35" s="3">
        <v>0</v>
      </c>
      <c r="N35" s="3">
        <v>1645.5334</v>
      </c>
      <c r="O35" s="3">
        <v>838.2906</v>
      </c>
      <c r="P35" s="3">
        <v>1629.962</v>
      </c>
      <c r="Q35" s="3">
        <v>15.5714</v>
      </c>
      <c r="R35" s="3">
        <v>830.358</v>
      </c>
      <c r="S35" s="3">
        <v>7.9326</v>
      </c>
      <c r="T35" s="3">
        <v>0</v>
      </c>
      <c r="U35" s="3">
        <v>0</v>
      </c>
      <c r="V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</row>
    <row r="36" spans="1:31" ht="10.5">
      <c r="A36" s="3" t="str">
        <f>'Форма 4т'!A595</f>
        <v>22.</v>
      </c>
      <c r="B36" s="3">
        <f t="shared" si="1"/>
        <v>1659</v>
      </c>
      <c r="C36" s="3">
        <v>0</v>
      </c>
      <c r="D36" s="3">
        <v>0</v>
      </c>
      <c r="E36" s="3">
        <v>0</v>
      </c>
      <c r="F36" s="3">
        <v>1659</v>
      </c>
      <c r="G36" s="3">
        <v>1495.94</v>
      </c>
      <c r="H36" s="3">
        <v>0</v>
      </c>
      <c r="I36" s="4">
        <v>0</v>
      </c>
      <c r="J36" s="4">
        <v>0</v>
      </c>
      <c r="K36" s="4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</row>
    <row r="37" spans="1:31" ht="10.5">
      <c r="A37" s="3" t="str">
        <f>'Форма 4т'!A614</f>
        <v>23.</v>
      </c>
      <c r="B37" s="3">
        <f t="shared" si="1"/>
        <v>14387.39</v>
      </c>
      <c r="C37" s="3">
        <v>1414.36</v>
      </c>
      <c r="D37" s="3">
        <v>531.04</v>
      </c>
      <c r="E37" s="3">
        <v>9.24</v>
      </c>
      <c r="F37" s="3">
        <v>12441.99</v>
      </c>
      <c r="G37" s="3">
        <v>0</v>
      </c>
      <c r="H37" s="3">
        <v>0</v>
      </c>
      <c r="I37" s="4">
        <v>145.72</v>
      </c>
      <c r="J37" s="4">
        <v>0</v>
      </c>
      <c r="K37" s="4">
        <v>0.66</v>
      </c>
      <c r="L37" s="3">
        <v>0</v>
      </c>
      <c r="M37" s="3">
        <v>0</v>
      </c>
      <c r="N37" s="3">
        <v>1509.016</v>
      </c>
      <c r="O37" s="3">
        <v>768.744</v>
      </c>
      <c r="P37" s="3">
        <v>1499.2216</v>
      </c>
      <c r="Q37" s="3">
        <v>9.7944</v>
      </c>
      <c r="R37" s="3">
        <v>763.7544</v>
      </c>
      <c r="S37" s="3">
        <v>4.9896</v>
      </c>
      <c r="T37" s="3">
        <v>0</v>
      </c>
      <c r="U37" s="3">
        <v>0</v>
      </c>
      <c r="V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</row>
    <row r="38" spans="1:31" ht="10.5">
      <c r="A38" s="3" t="str">
        <f>'Форма 4т'!A633</f>
        <v>24.</v>
      </c>
      <c r="B38" s="3">
        <f t="shared" si="1"/>
        <v>2633.45</v>
      </c>
      <c r="C38" s="3">
        <v>0</v>
      </c>
      <c r="D38" s="3">
        <v>0</v>
      </c>
      <c r="E38" s="3">
        <v>0</v>
      </c>
      <c r="F38" s="3">
        <v>2633.45</v>
      </c>
      <c r="G38" s="3">
        <v>2440.64</v>
      </c>
      <c r="H38" s="3">
        <v>0</v>
      </c>
      <c r="I38" s="4">
        <v>0</v>
      </c>
      <c r="J38" s="4">
        <v>0</v>
      </c>
      <c r="K38" s="4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</row>
    <row r="39" spans="1:31" ht="10.5">
      <c r="A39" s="3" t="str">
        <f>'Форма 4т'!A652</f>
        <v>25.</v>
      </c>
      <c r="B39" s="3">
        <f t="shared" si="1"/>
        <v>7065.46</v>
      </c>
      <c r="C39" s="3">
        <v>202.35</v>
      </c>
      <c r="D39" s="3">
        <v>37.06</v>
      </c>
      <c r="E39" s="3">
        <v>0.98</v>
      </c>
      <c r="F39" s="3">
        <v>6826.05</v>
      </c>
      <c r="G39" s="3">
        <v>0</v>
      </c>
      <c r="H39" s="3">
        <v>0</v>
      </c>
      <c r="I39" s="4">
        <v>21.38</v>
      </c>
      <c r="J39" s="4">
        <v>0</v>
      </c>
      <c r="K39" s="4">
        <v>0.07</v>
      </c>
      <c r="L39" s="3">
        <v>0</v>
      </c>
      <c r="M39" s="3">
        <v>0</v>
      </c>
      <c r="N39" s="3">
        <v>215.5298</v>
      </c>
      <c r="O39" s="3">
        <v>109.7982</v>
      </c>
      <c r="P39" s="3">
        <v>214.491</v>
      </c>
      <c r="Q39" s="3">
        <v>1.0388</v>
      </c>
      <c r="R39" s="3">
        <v>109.269</v>
      </c>
      <c r="S39" s="3">
        <v>0.5292</v>
      </c>
      <c r="T39" s="3">
        <v>0</v>
      </c>
      <c r="U39" s="3">
        <v>0</v>
      </c>
      <c r="V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</row>
    <row r="40" spans="1:31" ht="10.5">
      <c r="A40" s="3" t="str">
        <f>'Форма 4т'!A670</f>
        <v>26.</v>
      </c>
      <c r="B40" s="3">
        <f t="shared" si="1"/>
        <v>191.32</v>
      </c>
      <c r="C40" s="3">
        <v>0</v>
      </c>
      <c r="D40" s="3">
        <v>0</v>
      </c>
      <c r="E40" s="3">
        <v>0</v>
      </c>
      <c r="F40" s="3">
        <v>191.323</v>
      </c>
      <c r="G40" s="3">
        <v>56.02</v>
      </c>
      <c r="H40" s="3">
        <v>0</v>
      </c>
      <c r="I40" s="4">
        <v>0</v>
      </c>
      <c r="J40" s="4">
        <v>0</v>
      </c>
      <c r="K40" s="4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</row>
    <row r="42" spans="2:14" ht="10.5">
      <c r="B42" s="83" t="s">
        <v>186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</row>
    <row r="43" spans="2:14" ht="10.5"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</row>
    <row r="44" spans="1:31" ht="10.5">
      <c r="A44" s="3" t="str">
        <f>'Форма 4т'!A773</f>
        <v>27.</v>
      </c>
      <c r="B44" s="3">
        <f>ROUND(C44+D44+F44,2)</f>
        <v>619.45</v>
      </c>
      <c r="C44" s="3">
        <v>575.03</v>
      </c>
      <c r="D44" s="3">
        <v>44.42</v>
      </c>
      <c r="E44" s="3">
        <v>16.11</v>
      </c>
      <c r="F44" s="3">
        <v>0</v>
      </c>
      <c r="G44" s="3">
        <v>0</v>
      </c>
      <c r="H44" s="3">
        <v>0</v>
      </c>
      <c r="I44" s="4">
        <v>69.87</v>
      </c>
      <c r="J44" s="4">
        <v>0</v>
      </c>
      <c r="K44" s="4">
        <v>1.44</v>
      </c>
      <c r="L44" s="3">
        <v>0</v>
      </c>
      <c r="M44" s="3">
        <v>0</v>
      </c>
      <c r="N44" s="3">
        <v>472.912</v>
      </c>
      <c r="O44" s="3">
        <v>401.9752</v>
      </c>
      <c r="P44" s="3">
        <v>460.024</v>
      </c>
      <c r="Q44" s="3">
        <v>12.888</v>
      </c>
      <c r="R44" s="3">
        <v>391.0204</v>
      </c>
      <c r="S44" s="3">
        <v>10.9548</v>
      </c>
      <c r="T44" s="3">
        <v>0</v>
      </c>
      <c r="U44" s="3">
        <v>0</v>
      </c>
      <c r="V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</row>
    <row r="45" spans="1:31" ht="10.5">
      <c r="A45" s="3" t="str">
        <f>'Форма 4т'!A792</f>
        <v>28.</v>
      </c>
      <c r="B45" s="3">
        <f>ROUND(C45+D45+F45,2)</f>
        <v>1732.41</v>
      </c>
      <c r="C45" s="3">
        <v>348.5</v>
      </c>
      <c r="D45" s="3">
        <v>54.64</v>
      </c>
      <c r="E45" s="3">
        <v>17.76</v>
      </c>
      <c r="F45" s="3">
        <v>1329.27</v>
      </c>
      <c r="G45" s="3">
        <v>0</v>
      </c>
      <c r="H45" s="3">
        <v>0</v>
      </c>
      <c r="I45" s="4">
        <v>39.51</v>
      </c>
      <c r="J45" s="4">
        <v>0</v>
      </c>
      <c r="K45" s="4">
        <v>1.27</v>
      </c>
      <c r="L45" s="3">
        <v>0</v>
      </c>
      <c r="M45" s="3">
        <v>0</v>
      </c>
      <c r="N45" s="3">
        <v>406.5486</v>
      </c>
      <c r="O45" s="3">
        <v>234.4064</v>
      </c>
      <c r="P45" s="3">
        <v>386.835</v>
      </c>
      <c r="Q45" s="3">
        <v>19.7136</v>
      </c>
      <c r="R45" s="3">
        <v>223.04</v>
      </c>
      <c r="S45" s="3">
        <v>11.3664</v>
      </c>
      <c r="T45" s="3">
        <v>0</v>
      </c>
      <c r="U45" s="3">
        <v>0</v>
      </c>
      <c r="V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</row>
    <row r="46" spans="1:31" ht="10.5">
      <c r="A46" s="3" t="str">
        <f>'Форма 4т'!A812</f>
        <v>29.</v>
      </c>
      <c r="B46" s="3">
        <f>ROUND(C46+D46+F46,2)</f>
        <v>12664.57</v>
      </c>
      <c r="C46" s="3">
        <v>1162.58</v>
      </c>
      <c r="D46" s="3">
        <v>188.31</v>
      </c>
      <c r="E46" s="3">
        <v>55.49</v>
      </c>
      <c r="F46" s="3">
        <v>11313.68</v>
      </c>
      <c r="G46" s="3">
        <v>0</v>
      </c>
      <c r="H46" s="3">
        <v>0</v>
      </c>
      <c r="I46" s="4">
        <v>119.78</v>
      </c>
      <c r="J46" s="4">
        <v>0</v>
      </c>
      <c r="K46" s="4">
        <v>4.22</v>
      </c>
      <c r="L46" s="3">
        <v>0</v>
      </c>
      <c r="M46" s="3">
        <v>0</v>
      </c>
      <c r="N46" s="3">
        <v>1352.0577</v>
      </c>
      <c r="O46" s="3">
        <v>779.5648</v>
      </c>
      <c r="P46" s="3">
        <v>1290.4638</v>
      </c>
      <c r="Q46" s="3">
        <v>61.5939</v>
      </c>
      <c r="R46" s="3">
        <v>744.0512</v>
      </c>
      <c r="S46" s="3">
        <v>35.5136</v>
      </c>
      <c r="T46" s="3">
        <v>0</v>
      </c>
      <c r="U46" s="3">
        <v>0</v>
      </c>
      <c r="V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</row>
    <row r="48" spans="2:14" ht="10.5">
      <c r="B48" s="83" t="s">
        <v>200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</row>
    <row r="49" spans="2:14" ht="10.5"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</row>
    <row r="50" spans="1:31" ht="10.5">
      <c r="A50" s="3" t="str">
        <f>'Форма 4т'!A916</f>
        <v>30.</v>
      </c>
      <c r="B50" s="3">
        <f aca="true" t="shared" si="2" ref="B50:B55">ROUND(C50+D50+F50,2)</f>
        <v>171.83</v>
      </c>
      <c r="C50" s="3">
        <v>171.83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4">
        <v>22.82</v>
      </c>
      <c r="J50" s="4">
        <v>0</v>
      </c>
      <c r="K50" s="4">
        <v>0</v>
      </c>
      <c r="L50" s="3">
        <v>0</v>
      </c>
      <c r="M50" s="3">
        <v>0</v>
      </c>
      <c r="N50" s="3">
        <v>170.1117</v>
      </c>
      <c r="O50" s="3">
        <v>103.098</v>
      </c>
      <c r="P50" s="3">
        <v>170.1117</v>
      </c>
      <c r="Q50" s="3">
        <v>0</v>
      </c>
      <c r="R50" s="3">
        <v>103.098</v>
      </c>
      <c r="S50" s="3">
        <v>0</v>
      </c>
      <c r="T50" s="3">
        <v>0</v>
      </c>
      <c r="U50" s="3">
        <v>0</v>
      </c>
      <c r="V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</row>
    <row r="51" spans="1:31" ht="10.5">
      <c r="A51" s="3" t="str">
        <f>'Форма 4т'!A935</f>
        <v>31.</v>
      </c>
      <c r="B51" s="3">
        <f t="shared" si="2"/>
        <v>2271.12</v>
      </c>
      <c r="C51" s="3">
        <v>896.34</v>
      </c>
      <c r="D51" s="3">
        <v>134.24</v>
      </c>
      <c r="E51" s="3">
        <v>77.91</v>
      </c>
      <c r="F51" s="3">
        <v>1240.54</v>
      </c>
      <c r="G51" s="3">
        <v>0</v>
      </c>
      <c r="H51" s="3">
        <v>0</v>
      </c>
      <c r="I51" s="4">
        <v>85.84</v>
      </c>
      <c r="J51" s="4">
        <v>0</v>
      </c>
      <c r="K51" s="4">
        <v>6.29</v>
      </c>
      <c r="L51" s="3">
        <v>0</v>
      </c>
      <c r="M51" s="3">
        <v>0</v>
      </c>
      <c r="N51" s="3">
        <v>925.5375</v>
      </c>
      <c r="O51" s="3">
        <v>457.8975</v>
      </c>
      <c r="P51" s="3">
        <v>851.523</v>
      </c>
      <c r="Q51" s="3">
        <v>74.0145</v>
      </c>
      <c r="R51" s="3">
        <v>421.2798</v>
      </c>
      <c r="S51" s="3">
        <v>36.6177</v>
      </c>
      <c r="T51" s="3">
        <v>0</v>
      </c>
      <c r="U51" s="3">
        <v>0</v>
      </c>
      <c r="V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</row>
    <row r="52" spans="1:31" ht="10.5">
      <c r="A52" s="3" t="str">
        <f>'Форма 4т'!A955</f>
        <v>32.</v>
      </c>
      <c r="B52" s="3">
        <f t="shared" si="2"/>
        <v>2132.34</v>
      </c>
      <c r="C52" s="3">
        <v>513.88</v>
      </c>
      <c r="D52" s="3">
        <v>12.99</v>
      </c>
      <c r="E52" s="3">
        <v>0.14</v>
      </c>
      <c r="F52" s="3">
        <v>1605.47</v>
      </c>
      <c r="G52" s="3">
        <v>0</v>
      </c>
      <c r="H52" s="3">
        <v>0</v>
      </c>
      <c r="I52" s="4">
        <v>51.01</v>
      </c>
      <c r="J52" s="4">
        <v>0</v>
      </c>
      <c r="K52" s="4">
        <v>0.01</v>
      </c>
      <c r="L52" s="3">
        <v>0</v>
      </c>
      <c r="M52" s="3">
        <v>0</v>
      </c>
      <c r="N52" s="3">
        <v>488.319</v>
      </c>
      <c r="O52" s="3">
        <v>241.5894</v>
      </c>
      <c r="P52" s="3">
        <v>488.186</v>
      </c>
      <c r="Q52" s="3">
        <v>0.133</v>
      </c>
      <c r="R52" s="3">
        <v>241.5236</v>
      </c>
      <c r="S52" s="3">
        <v>0.0658</v>
      </c>
      <c r="T52" s="3">
        <v>0</v>
      </c>
      <c r="U52" s="3">
        <v>0</v>
      </c>
      <c r="V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</row>
    <row r="53" spans="1:31" ht="10.5">
      <c r="A53" s="3" t="str">
        <f>'Форма 4т'!A975</f>
        <v>33.</v>
      </c>
      <c r="B53" s="3">
        <f t="shared" si="2"/>
        <v>809.17</v>
      </c>
      <c r="C53" s="3">
        <v>235.74</v>
      </c>
      <c r="D53" s="3">
        <v>8.58</v>
      </c>
      <c r="E53" s="3">
        <v>1.12</v>
      </c>
      <c r="F53" s="3">
        <v>564.85</v>
      </c>
      <c r="G53" s="3">
        <v>0</v>
      </c>
      <c r="H53" s="3">
        <v>0</v>
      </c>
      <c r="I53" s="4">
        <v>28.3</v>
      </c>
      <c r="J53" s="4">
        <v>0</v>
      </c>
      <c r="K53" s="4">
        <v>0.1</v>
      </c>
      <c r="L53" s="3">
        <v>0</v>
      </c>
      <c r="M53" s="3">
        <v>0</v>
      </c>
      <c r="N53" s="3">
        <v>189.488</v>
      </c>
      <c r="O53" s="3">
        <v>118.43</v>
      </c>
      <c r="P53" s="3">
        <v>188.592</v>
      </c>
      <c r="Q53" s="3">
        <v>0.896</v>
      </c>
      <c r="R53" s="3">
        <v>117.87</v>
      </c>
      <c r="S53" s="3">
        <v>0.56</v>
      </c>
      <c r="T53" s="3">
        <v>0</v>
      </c>
      <c r="U53" s="3">
        <v>0</v>
      </c>
      <c r="V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</row>
    <row r="54" spans="1:31" ht="10.5">
      <c r="A54" s="3" t="str">
        <f>'Форма 4т'!A994</f>
        <v>34.</v>
      </c>
      <c r="B54" s="3">
        <f t="shared" si="2"/>
        <v>4212.03</v>
      </c>
      <c r="C54" s="3">
        <v>2104.98</v>
      </c>
      <c r="D54" s="3">
        <v>79.44</v>
      </c>
      <c r="E54" s="3">
        <v>28.81</v>
      </c>
      <c r="F54" s="3">
        <v>2027.61</v>
      </c>
      <c r="G54" s="3">
        <v>0</v>
      </c>
      <c r="H54" s="3">
        <v>0</v>
      </c>
      <c r="I54" s="4">
        <v>204.06</v>
      </c>
      <c r="J54" s="4">
        <v>0</v>
      </c>
      <c r="K54" s="4">
        <v>2.06</v>
      </c>
      <c r="L54" s="3">
        <v>0</v>
      </c>
      <c r="M54" s="3">
        <v>0</v>
      </c>
      <c r="N54" s="3">
        <v>2027.1005</v>
      </c>
      <c r="O54" s="3">
        <v>1002.8813</v>
      </c>
      <c r="P54" s="3">
        <v>1999.731</v>
      </c>
      <c r="Q54" s="3">
        <v>27.3695</v>
      </c>
      <c r="R54" s="3">
        <v>989.3406</v>
      </c>
      <c r="S54" s="3">
        <v>13.5407</v>
      </c>
      <c r="T54" s="3">
        <v>0</v>
      </c>
      <c r="U54" s="3">
        <v>0</v>
      </c>
      <c r="V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</row>
    <row r="55" spans="1:31" ht="10.5">
      <c r="A55" s="3" t="str">
        <f>'Форма 4т'!A1014</f>
        <v>35.</v>
      </c>
      <c r="B55" s="3">
        <f t="shared" si="2"/>
        <v>2132.34</v>
      </c>
      <c r="C55" s="3">
        <v>513.88</v>
      </c>
      <c r="D55" s="3">
        <v>12.99</v>
      </c>
      <c r="E55" s="3">
        <v>0.14</v>
      </c>
      <c r="F55" s="3">
        <v>1605.47</v>
      </c>
      <c r="G55" s="3">
        <v>0</v>
      </c>
      <c r="H55" s="3">
        <v>0</v>
      </c>
      <c r="I55" s="4">
        <v>51.01</v>
      </c>
      <c r="J55" s="4">
        <v>0</v>
      </c>
      <c r="K55" s="4">
        <v>0.01</v>
      </c>
      <c r="L55" s="3">
        <v>0</v>
      </c>
      <c r="M55" s="3">
        <v>0</v>
      </c>
      <c r="N55" s="3">
        <v>488.319</v>
      </c>
      <c r="O55" s="3">
        <v>241.5894</v>
      </c>
      <c r="P55" s="3">
        <v>488.186</v>
      </c>
      <c r="Q55" s="3">
        <v>0.133</v>
      </c>
      <c r="R55" s="3">
        <v>241.5236</v>
      </c>
      <c r="S55" s="3">
        <v>0.0658</v>
      </c>
      <c r="T55" s="3">
        <v>0</v>
      </c>
      <c r="U55" s="3">
        <v>0</v>
      </c>
      <c r="V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</row>
  </sheetData>
  <sheetProtection/>
  <mergeCells count="9">
    <mergeCell ref="B32:N33"/>
    <mergeCell ref="B42:N43"/>
    <mergeCell ref="B48:N49"/>
    <mergeCell ref="A2:N2"/>
    <mergeCell ref="B3:N3"/>
    <mergeCell ref="B4:N4"/>
    <mergeCell ref="A5:N5"/>
    <mergeCell ref="B7:N8"/>
    <mergeCell ref="B27:N2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E55"/>
  <sheetViews>
    <sheetView zoomScalePageLayoutView="0" workbookViewId="0" topLeftCell="A13">
      <selection activeCell="C30" sqref="C30:S30"/>
    </sheetView>
  </sheetViews>
  <sheetFormatPr defaultColWidth="9.140625" defaultRowHeight="10.5"/>
  <cols>
    <col min="1" max="1" width="5.7109375" style="4" customWidth="1"/>
    <col min="2" max="16384" width="9.140625" style="3" customWidth="1"/>
  </cols>
  <sheetData>
    <row r="1" spans="1:31" s="5" customFormat="1" ht="10.5">
      <c r="A1" s="2"/>
      <c r="B1" s="5" t="s">
        <v>226</v>
      </c>
      <c r="C1" s="5" t="s">
        <v>227</v>
      </c>
      <c r="D1" s="5" t="s">
        <v>228</v>
      </c>
      <c r="E1" s="5" t="s">
        <v>229</v>
      </c>
      <c r="F1" s="5" t="s">
        <v>230</v>
      </c>
      <c r="G1" s="5" t="s">
        <v>231</v>
      </c>
      <c r="H1" s="5" t="s">
        <v>232</v>
      </c>
      <c r="I1" s="5" t="s">
        <v>233</v>
      </c>
      <c r="J1" s="5" t="s">
        <v>234</v>
      </c>
      <c r="K1" s="5" t="s">
        <v>235</v>
      </c>
      <c r="L1" s="5" t="s">
        <v>236</v>
      </c>
      <c r="M1" s="5" t="s">
        <v>237</v>
      </c>
      <c r="N1" s="5" t="s">
        <v>238</v>
      </c>
      <c r="O1" s="5" t="s">
        <v>239</v>
      </c>
      <c r="P1" s="5" t="s">
        <v>240</v>
      </c>
      <c r="Q1" s="5" t="s">
        <v>241</v>
      </c>
      <c r="R1" s="5" t="s">
        <v>242</v>
      </c>
      <c r="S1" s="5" t="s">
        <v>243</v>
      </c>
      <c r="T1" s="5" t="s">
        <v>244</v>
      </c>
      <c r="U1" s="5" t="s">
        <v>245</v>
      </c>
      <c r="V1" s="5" t="s">
        <v>246</v>
      </c>
      <c r="X1" s="5" t="s">
        <v>247</v>
      </c>
      <c r="Y1" s="5" t="s">
        <v>248</v>
      </c>
      <c r="Z1" s="5" t="s">
        <v>249</v>
      </c>
      <c r="AA1" s="5" t="s">
        <v>250</v>
      </c>
      <c r="AB1" s="5" t="s">
        <v>251</v>
      </c>
      <c r="AC1" s="5" t="s">
        <v>252</v>
      </c>
      <c r="AD1" s="5" t="s">
        <v>253</v>
      </c>
      <c r="AE1" s="5" t="s">
        <v>254</v>
      </c>
    </row>
    <row r="2" spans="1:14" ht="10.5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0.5">
      <c r="A3" s="6"/>
      <c r="B3" s="86" t="s">
        <v>255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10.5">
      <c r="A4" s="6"/>
      <c r="B4" s="86" t="s">
        <v>256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ht="10.5">
      <c r="A5" s="84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7" spans="2:14" ht="10.5">
      <c r="B7" s="83" t="s">
        <v>18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2:14" ht="10.5"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</row>
    <row r="9" spans="1:31" ht="10.5">
      <c r="A9" s="3" t="str">
        <f>'Форма 4т'!A17</f>
        <v>1.</v>
      </c>
      <c r="B9" s="3">
        <f aca="true" t="shared" si="0" ref="B9:B25">ROUND(C9+D9+F9,2)</f>
        <v>164198.69</v>
      </c>
      <c r="C9" s="3">
        <v>11918.6</v>
      </c>
      <c r="D9" s="3">
        <v>1202.36</v>
      </c>
      <c r="E9" s="3">
        <v>296.26</v>
      </c>
      <c r="F9" s="3">
        <v>151077.73</v>
      </c>
      <c r="G9" s="3">
        <v>0</v>
      </c>
      <c r="H9" s="3">
        <v>0</v>
      </c>
      <c r="I9" s="4">
        <v>135.7</v>
      </c>
      <c r="J9" s="4">
        <v>0</v>
      </c>
      <c r="K9" s="4">
        <v>1.96</v>
      </c>
      <c r="L9" s="3">
        <v>0</v>
      </c>
      <c r="M9" s="3">
        <v>0</v>
      </c>
      <c r="N9" s="3">
        <v>11359.8198</v>
      </c>
      <c r="O9" s="3">
        <v>6596.0244</v>
      </c>
      <c r="P9" s="3">
        <v>11084.298</v>
      </c>
      <c r="Q9" s="3">
        <v>275.5218</v>
      </c>
      <c r="R9" s="3">
        <v>6436.044</v>
      </c>
      <c r="S9" s="3">
        <v>159.9804</v>
      </c>
      <c r="T9" s="3">
        <v>0</v>
      </c>
      <c r="U9" s="3">
        <v>0</v>
      </c>
      <c r="V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</row>
    <row r="10" spans="1:31" ht="10.5">
      <c r="A10" s="3" t="str">
        <f>'Форма 4т'!A37</f>
        <v>2.</v>
      </c>
      <c r="B10" s="3">
        <f t="shared" si="0"/>
        <v>56455.31</v>
      </c>
      <c r="C10" s="3">
        <v>0</v>
      </c>
      <c r="D10" s="3">
        <v>0</v>
      </c>
      <c r="E10" s="3">
        <v>0</v>
      </c>
      <c r="F10" s="3">
        <v>56455.31</v>
      </c>
      <c r="G10" s="3">
        <v>50860.64</v>
      </c>
      <c r="H10" s="3">
        <v>0</v>
      </c>
      <c r="I10" s="4">
        <v>0</v>
      </c>
      <c r="J10" s="4">
        <v>0</v>
      </c>
      <c r="K10" s="4">
        <v>0</v>
      </c>
      <c r="L10" s="3">
        <v>936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</row>
    <row r="11" spans="1:31" ht="10.5">
      <c r="A11" s="3" t="str">
        <f>'Форма 4т'!A57</f>
        <v>3.</v>
      </c>
      <c r="B11" s="3">
        <f t="shared" si="0"/>
        <v>26133.52</v>
      </c>
      <c r="C11" s="3">
        <v>0</v>
      </c>
      <c r="D11" s="3">
        <v>0</v>
      </c>
      <c r="E11" s="3">
        <v>0</v>
      </c>
      <c r="F11" s="3">
        <v>26133.52</v>
      </c>
      <c r="G11" s="3">
        <v>22924.33</v>
      </c>
      <c r="H11" s="3">
        <v>0</v>
      </c>
      <c r="I11" s="4">
        <v>0</v>
      </c>
      <c r="J11" s="4">
        <v>0</v>
      </c>
      <c r="K11" s="4">
        <v>0</v>
      </c>
      <c r="L11" s="3">
        <v>1000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</row>
    <row r="12" spans="1:31" ht="10.5">
      <c r="A12" s="3" t="str">
        <f>'Форма 4т'!A77</f>
        <v>4.</v>
      </c>
      <c r="B12" s="3">
        <f t="shared" si="0"/>
        <v>1891.72</v>
      </c>
      <c r="C12" s="3">
        <v>0</v>
      </c>
      <c r="D12" s="3">
        <v>0</v>
      </c>
      <c r="E12" s="3">
        <v>0</v>
      </c>
      <c r="F12" s="3">
        <v>1891.72</v>
      </c>
      <c r="G12" s="3">
        <v>1576.41</v>
      </c>
      <c r="H12" s="3">
        <v>0</v>
      </c>
      <c r="I12" s="4">
        <v>0</v>
      </c>
      <c r="J12" s="4">
        <v>0</v>
      </c>
      <c r="K12" s="4">
        <v>0</v>
      </c>
      <c r="L12" s="3">
        <v>2420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</row>
    <row r="13" spans="1:31" ht="10.5">
      <c r="A13" s="3" t="str">
        <f>'Форма 4т'!A97</f>
        <v>5.</v>
      </c>
      <c r="B13" s="3">
        <f t="shared" si="0"/>
        <v>746.61</v>
      </c>
      <c r="C13" s="3">
        <v>706.32</v>
      </c>
      <c r="D13" s="3">
        <v>40.29</v>
      </c>
      <c r="E13" s="3">
        <v>25.98</v>
      </c>
      <c r="F13" s="3">
        <v>0</v>
      </c>
      <c r="G13" s="3">
        <v>0</v>
      </c>
      <c r="H13" s="3">
        <v>0</v>
      </c>
      <c r="I13" s="4">
        <v>7.31</v>
      </c>
      <c r="J13" s="4">
        <v>0</v>
      </c>
      <c r="K13" s="4">
        <v>0.2</v>
      </c>
      <c r="L13" s="3">
        <v>0</v>
      </c>
      <c r="M13" s="3">
        <v>0</v>
      </c>
      <c r="N13" s="3">
        <v>475.995</v>
      </c>
      <c r="O13" s="3">
        <v>292.92</v>
      </c>
      <c r="P13" s="3">
        <v>459.108</v>
      </c>
      <c r="Q13" s="3">
        <v>16.887</v>
      </c>
      <c r="R13" s="3">
        <v>282.528</v>
      </c>
      <c r="S13" s="3">
        <v>10.392</v>
      </c>
      <c r="T13" s="3">
        <v>0</v>
      </c>
      <c r="U13" s="3">
        <v>0</v>
      </c>
      <c r="V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</row>
    <row r="14" spans="1:31" ht="10.5">
      <c r="A14" s="3" t="str">
        <f>'Форма 4т'!A116</f>
        <v>6.</v>
      </c>
      <c r="B14" s="3">
        <f t="shared" si="0"/>
        <v>69808.51</v>
      </c>
      <c r="C14" s="3">
        <v>15808.43</v>
      </c>
      <c r="D14" s="3">
        <v>1849.73</v>
      </c>
      <c r="E14" s="3">
        <v>776.48</v>
      </c>
      <c r="F14" s="3">
        <v>52150.35</v>
      </c>
      <c r="G14" s="3">
        <v>0</v>
      </c>
      <c r="H14" s="3">
        <v>0</v>
      </c>
      <c r="I14" s="4">
        <v>143.99</v>
      </c>
      <c r="J14" s="4">
        <v>0</v>
      </c>
      <c r="K14" s="4">
        <v>4.11</v>
      </c>
      <c r="L14" s="3">
        <v>0</v>
      </c>
      <c r="M14" s="3">
        <v>0</v>
      </c>
      <c r="N14" s="3">
        <v>15423.9663</v>
      </c>
      <c r="O14" s="3">
        <v>8955.8514</v>
      </c>
      <c r="P14" s="3">
        <v>14701.8399</v>
      </c>
      <c r="Q14" s="3">
        <v>722.1264</v>
      </c>
      <c r="R14" s="3">
        <v>8536.5522</v>
      </c>
      <c r="S14" s="3">
        <v>419.2992</v>
      </c>
      <c r="T14" s="3">
        <v>0</v>
      </c>
      <c r="U14" s="3">
        <v>0</v>
      </c>
      <c r="V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</row>
    <row r="15" spans="1:31" ht="10.5">
      <c r="A15" s="3" t="str">
        <f>'Форма 4т'!A136</f>
        <v>7.</v>
      </c>
      <c r="B15" s="3">
        <f t="shared" si="0"/>
        <v>2025.24</v>
      </c>
      <c r="C15" s="3">
        <v>0</v>
      </c>
      <c r="D15" s="3">
        <v>0</v>
      </c>
      <c r="E15" s="3">
        <v>0</v>
      </c>
      <c r="F15" s="3">
        <v>2025.24</v>
      </c>
      <c r="G15" s="3">
        <v>1687.71</v>
      </c>
      <c r="H15" s="3">
        <v>0</v>
      </c>
      <c r="I15" s="4">
        <v>0</v>
      </c>
      <c r="J15" s="4">
        <v>0</v>
      </c>
      <c r="K15" s="4">
        <v>0</v>
      </c>
      <c r="L15" s="3">
        <v>2420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</row>
    <row r="16" spans="1:31" ht="10.5">
      <c r="A16" s="3" t="str">
        <f>'Форма 4т'!A156</f>
        <v>8.</v>
      </c>
      <c r="B16" s="3">
        <f t="shared" si="0"/>
        <v>9410.88</v>
      </c>
      <c r="C16" s="3">
        <v>0</v>
      </c>
      <c r="D16" s="3">
        <v>0</v>
      </c>
      <c r="E16" s="3">
        <v>0</v>
      </c>
      <c r="F16" s="3">
        <v>9410.88</v>
      </c>
      <c r="G16" s="3">
        <v>7936.74</v>
      </c>
      <c r="H16" s="3">
        <v>0</v>
      </c>
      <c r="I16" s="4">
        <v>0</v>
      </c>
      <c r="J16" s="4">
        <v>0</v>
      </c>
      <c r="K16" s="4">
        <v>0</v>
      </c>
      <c r="L16" s="3">
        <v>3860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</row>
    <row r="17" spans="1:31" ht="10.5">
      <c r="A17" s="3" t="str">
        <f>'Форма 4т'!A176</f>
        <v>9.</v>
      </c>
      <c r="B17" s="3">
        <f t="shared" si="0"/>
        <v>6419.48</v>
      </c>
      <c r="C17" s="3">
        <v>0</v>
      </c>
      <c r="D17" s="3">
        <v>0</v>
      </c>
      <c r="E17" s="3">
        <v>0</v>
      </c>
      <c r="F17" s="3">
        <v>6419.48</v>
      </c>
      <c r="G17" s="3">
        <v>5349.54</v>
      </c>
      <c r="H17" s="3">
        <v>0</v>
      </c>
      <c r="I17" s="4">
        <v>0</v>
      </c>
      <c r="J17" s="4">
        <v>0</v>
      </c>
      <c r="K17" s="4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</row>
    <row r="18" spans="1:31" ht="10.5">
      <c r="A18" s="3" t="str">
        <f>'Форма 4т'!A195</f>
        <v>10.</v>
      </c>
      <c r="B18" s="3">
        <f t="shared" si="0"/>
        <v>2203.28</v>
      </c>
      <c r="C18" s="3">
        <v>0</v>
      </c>
      <c r="D18" s="3">
        <v>0</v>
      </c>
      <c r="E18" s="3">
        <v>0</v>
      </c>
      <c r="F18" s="3">
        <v>2203.28</v>
      </c>
      <c r="G18" s="3">
        <v>1836.09</v>
      </c>
      <c r="H18" s="3">
        <v>0</v>
      </c>
      <c r="I18" s="4">
        <v>0</v>
      </c>
      <c r="J18" s="4">
        <v>0</v>
      </c>
      <c r="K18" s="4">
        <v>0</v>
      </c>
      <c r="L18" s="3">
        <v>2420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</row>
    <row r="19" spans="1:31" ht="10.5">
      <c r="A19" s="3" t="str">
        <f>'Форма 4т'!A214</f>
        <v>11.</v>
      </c>
      <c r="B19" s="3">
        <f t="shared" si="0"/>
        <v>3341.06</v>
      </c>
      <c r="C19" s="3">
        <v>492.25</v>
      </c>
      <c r="D19" s="3">
        <v>198.03</v>
      </c>
      <c r="E19" s="3">
        <v>83.08</v>
      </c>
      <c r="F19" s="3">
        <v>2650.78</v>
      </c>
      <c r="G19" s="3">
        <v>0</v>
      </c>
      <c r="H19" s="3">
        <v>0</v>
      </c>
      <c r="I19" s="4">
        <v>4.43</v>
      </c>
      <c r="J19" s="4">
        <v>0</v>
      </c>
      <c r="K19" s="4">
        <v>0.44</v>
      </c>
      <c r="L19" s="3">
        <v>0</v>
      </c>
      <c r="M19" s="3">
        <v>0</v>
      </c>
      <c r="N19" s="3">
        <v>535.0569</v>
      </c>
      <c r="O19" s="3">
        <v>310.6782</v>
      </c>
      <c r="P19" s="3">
        <v>457.7925</v>
      </c>
      <c r="Q19" s="3">
        <v>77.2644</v>
      </c>
      <c r="R19" s="3">
        <v>265.815</v>
      </c>
      <c r="S19" s="3">
        <v>44.8632</v>
      </c>
      <c r="T19" s="3">
        <v>0</v>
      </c>
      <c r="U19" s="3">
        <v>0</v>
      </c>
      <c r="V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</row>
    <row r="20" spans="1:31" ht="10.5">
      <c r="A20" s="3" t="str">
        <f>'Форма 4т'!A234</f>
        <v>12.</v>
      </c>
      <c r="B20" s="3">
        <f t="shared" si="0"/>
        <v>36937.8</v>
      </c>
      <c r="C20" s="3">
        <v>6520.73</v>
      </c>
      <c r="D20" s="3">
        <v>298.65</v>
      </c>
      <c r="E20" s="3">
        <v>43.5</v>
      </c>
      <c r="F20" s="3">
        <v>30118.42</v>
      </c>
      <c r="G20" s="3">
        <v>0</v>
      </c>
      <c r="H20" s="3">
        <v>0</v>
      </c>
      <c r="I20" s="4">
        <v>63.73</v>
      </c>
      <c r="J20" s="4">
        <v>0</v>
      </c>
      <c r="K20" s="4">
        <v>0.23</v>
      </c>
      <c r="L20" s="3">
        <v>0</v>
      </c>
      <c r="M20" s="3">
        <v>0</v>
      </c>
      <c r="N20" s="3">
        <v>6104.7339</v>
      </c>
      <c r="O20" s="3">
        <v>3544.6842</v>
      </c>
      <c r="P20" s="3">
        <v>6064.2789</v>
      </c>
      <c r="Q20" s="3">
        <v>40.455</v>
      </c>
      <c r="R20" s="3">
        <v>3521.1942</v>
      </c>
      <c r="S20" s="3">
        <v>23.49</v>
      </c>
      <c r="T20" s="3">
        <v>0</v>
      </c>
      <c r="U20" s="3">
        <v>0</v>
      </c>
      <c r="V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</row>
    <row r="21" spans="1:31" ht="10.5">
      <c r="A21" s="3" t="str">
        <f>'Форма 4т'!A254</f>
        <v>13.</v>
      </c>
      <c r="B21" s="3">
        <f t="shared" si="0"/>
        <v>799.31</v>
      </c>
      <c r="C21" s="3">
        <v>770.52</v>
      </c>
      <c r="D21" s="3">
        <v>28.79</v>
      </c>
      <c r="E21" s="3">
        <v>9.43</v>
      </c>
      <c r="F21" s="3">
        <v>0</v>
      </c>
      <c r="G21" s="3">
        <v>0</v>
      </c>
      <c r="H21" s="3">
        <v>0</v>
      </c>
      <c r="I21" s="4">
        <v>7.6</v>
      </c>
      <c r="J21" s="4">
        <v>0</v>
      </c>
      <c r="K21" s="4">
        <v>0.05</v>
      </c>
      <c r="L21" s="3">
        <v>0</v>
      </c>
      <c r="M21" s="3">
        <v>0</v>
      </c>
      <c r="N21" s="3">
        <v>717.554</v>
      </c>
      <c r="O21" s="3">
        <v>405.574</v>
      </c>
      <c r="P21" s="3">
        <v>708.8784</v>
      </c>
      <c r="Q21" s="3">
        <v>8.6756</v>
      </c>
      <c r="R21" s="3">
        <v>400.6704</v>
      </c>
      <c r="S21" s="3">
        <v>4.9036</v>
      </c>
      <c r="T21" s="3">
        <v>0</v>
      </c>
      <c r="U21" s="3">
        <v>0</v>
      </c>
      <c r="V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</row>
    <row r="22" spans="1:31" ht="10.5">
      <c r="A22" s="3" t="str">
        <f>'Форма 4т'!A274</f>
        <v>14.</v>
      </c>
      <c r="B22" s="3">
        <f t="shared" si="0"/>
        <v>2779.76</v>
      </c>
      <c r="C22" s="3">
        <v>0</v>
      </c>
      <c r="D22" s="3">
        <v>0</v>
      </c>
      <c r="E22" s="3">
        <v>0</v>
      </c>
      <c r="F22" s="3">
        <v>2779.76</v>
      </c>
      <c r="G22" s="3">
        <v>2504.28</v>
      </c>
      <c r="H22" s="3">
        <v>0</v>
      </c>
      <c r="I22" s="4">
        <v>0</v>
      </c>
      <c r="J22" s="4">
        <v>0</v>
      </c>
      <c r="K22" s="4">
        <v>0</v>
      </c>
      <c r="L22" s="3">
        <v>43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</row>
    <row r="23" spans="1:31" ht="10.5">
      <c r="A23" s="3" t="str">
        <f>'Форма 4т'!A293</f>
        <v>15.</v>
      </c>
      <c r="B23" s="3">
        <f t="shared" si="0"/>
        <v>6765.77</v>
      </c>
      <c r="C23" s="3">
        <v>1982.72</v>
      </c>
      <c r="D23" s="3">
        <v>4086.51</v>
      </c>
      <c r="E23" s="3">
        <v>1715.5</v>
      </c>
      <c r="F23" s="3">
        <v>696.54</v>
      </c>
      <c r="G23" s="3">
        <v>0</v>
      </c>
      <c r="H23" s="3">
        <v>0</v>
      </c>
      <c r="I23" s="4">
        <v>17.61</v>
      </c>
      <c r="J23" s="4">
        <v>0</v>
      </c>
      <c r="K23" s="4">
        <v>9.08</v>
      </c>
      <c r="L23" s="3">
        <v>0</v>
      </c>
      <c r="M23" s="3">
        <v>0</v>
      </c>
      <c r="N23" s="3">
        <v>4400.8818</v>
      </c>
      <c r="O23" s="3">
        <v>2514.7896</v>
      </c>
      <c r="P23" s="3">
        <v>2359.4368</v>
      </c>
      <c r="Q23" s="3">
        <v>2041.445</v>
      </c>
      <c r="R23" s="3">
        <v>1348.2496</v>
      </c>
      <c r="S23" s="3">
        <v>1166.54</v>
      </c>
      <c r="T23" s="3">
        <v>0</v>
      </c>
      <c r="U23" s="3">
        <v>0</v>
      </c>
      <c r="V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</row>
    <row r="24" spans="1:31" ht="10.5">
      <c r="A24" s="3" t="str">
        <f>'Форма 4т'!A311</f>
        <v>16.</v>
      </c>
      <c r="B24" s="3">
        <f t="shared" si="0"/>
        <v>208.07</v>
      </c>
      <c r="C24" s="3">
        <v>0</v>
      </c>
      <c r="D24" s="3">
        <v>0</v>
      </c>
      <c r="E24" s="3">
        <v>0</v>
      </c>
      <c r="F24" s="3">
        <v>208.07</v>
      </c>
      <c r="G24" s="3">
        <v>169.85</v>
      </c>
      <c r="H24" s="3">
        <v>0</v>
      </c>
      <c r="I24" s="4">
        <v>0</v>
      </c>
      <c r="J24" s="4">
        <v>0</v>
      </c>
      <c r="K24" s="4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</row>
    <row r="25" spans="1:31" ht="10.5">
      <c r="A25" s="3" t="str">
        <f>'Форма 4т'!A330</f>
        <v>17.</v>
      </c>
      <c r="B25" s="3">
        <f t="shared" si="0"/>
        <v>6616.89</v>
      </c>
      <c r="C25" s="3">
        <v>4822.68</v>
      </c>
      <c r="D25" s="3">
        <v>44.07</v>
      </c>
      <c r="E25" s="3">
        <v>0</v>
      </c>
      <c r="F25" s="3">
        <v>1750.14</v>
      </c>
      <c r="G25" s="3">
        <v>0</v>
      </c>
      <c r="H25" s="3">
        <v>0</v>
      </c>
      <c r="I25" s="4">
        <v>43.4</v>
      </c>
      <c r="J25" s="4">
        <v>0</v>
      </c>
      <c r="K25" s="4">
        <v>0</v>
      </c>
      <c r="L25" s="3">
        <v>0</v>
      </c>
      <c r="M25" s="3">
        <v>0</v>
      </c>
      <c r="N25" s="3">
        <v>4485.0924</v>
      </c>
      <c r="O25" s="3">
        <v>2604.2472</v>
      </c>
      <c r="P25" s="3">
        <v>4485.0924</v>
      </c>
      <c r="Q25" s="3">
        <v>0</v>
      </c>
      <c r="R25" s="3">
        <v>2604.2472</v>
      </c>
      <c r="S25" s="3">
        <v>0</v>
      </c>
      <c r="T25" s="3">
        <v>0</v>
      </c>
      <c r="U25" s="3">
        <v>0</v>
      </c>
      <c r="V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</row>
    <row r="27" spans="2:14" ht="10.5">
      <c r="B27" s="83" t="s">
        <v>151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</row>
    <row r="28" spans="2:14" ht="10.5"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</row>
    <row r="29" spans="1:31" ht="10.5">
      <c r="A29" s="3" t="str">
        <f>'Форма 4т'!A432</f>
        <v>18.</v>
      </c>
      <c r="B29" s="3">
        <f>ROUND(C29+D29+F29,2)</f>
        <v>1404.78</v>
      </c>
      <c r="C29" s="3">
        <v>1256.05</v>
      </c>
      <c r="D29" s="3">
        <v>148.73</v>
      </c>
      <c r="E29" s="3">
        <v>0</v>
      </c>
      <c r="F29" s="3">
        <v>0</v>
      </c>
      <c r="G29" s="3">
        <v>0</v>
      </c>
      <c r="H29" s="3">
        <v>0</v>
      </c>
      <c r="I29" s="4">
        <v>14.38</v>
      </c>
      <c r="J29" s="4">
        <v>0</v>
      </c>
      <c r="K29" s="4">
        <v>0</v>
      </c>
      <c r="L29" s="3">
        <v>0</v>
      </c>
      <c r="M29" s="3">
        <v>0</v>
      </c>
      <c r="N29" s="3">
        <v>1055.082</v>
      </c>
      <c r="O29" s="3">
        <v>602.904</v>
      </c>
      <c r="P29" s="3">
        <v>1055.082</v>
      </c>
      <c r="Q29" s="3">
        <v>0</v>
      </c>
      <c r="R29" s="3">
        <v>602.904</v>
      </c>
      <c r="S29" s="3">
        <v>0</v>
      </c>
      <c r="T29" s="3">
        <v>0</v>
      </c>
      <c r="U29" s="3">
        <v>0</v>
      </c>
      <c r="V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</row>
    <row r="30" spans="1:31" ht="10.5">
      <c r="A30" s="3" t="str">
        <f>'Форма 4т'!A450</f>
        <v>19.</v>
      </c>
      <c r="B30" s="3">
        <f>ROUND(C30+D30+F30,2)</f>
        <v>33906.95</v>
      </c>
      <c r="C30" s="3">
        <v>1739.4</v>
      </c>
      <c r="D30" s="3">
        <v>212.77</v>
      </c>
      <c r="E30" s="3">
        <v>37.85</v>
      </c>
      <c r="F30" s="3">
        <v>31954.78</v>
      </c>
      <c r="G30" s="3">
        <v>0</v>
      </c>
      <c r="H30" s="3">
        <v>0</v>
      </c>
      <c r="I30" s="4">
        <v>14.36</v>
      </c>
      <c r="J30" s="4">
        <v>0</v>
      </c>
      <c r="K30" s="4">
        <v>0.2</v>
      </c>
      <c r="L30" s="3">
        <v>0</v>
      </c>
      <c r="M30" s="3">
        <v>0</v>
      </c>
      <c r="N30" s="3">
        <v>1635.07</v>
      </c>
      <c r="O30" s="3">
        <v>781.99</v>
      </c>
      <c r="P30" s="3">
        <v>1600.248</v>
      </c>
      <c r="Q30" s="3">
        <v>34.822</v>
      </c>
      <c r="R30" s="3">
        <v>765.336</v>
      </c>
      <c r="S30" s="3">
        <v>16.654</v>
      </c>
      <c r="T30" s="3">
        <v>0</v>
      </c>
      <c r="U30" s="3">
        <v>0</v>
      </c>
      <c r="V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</row>
    <row r="32" spans="2:14" ht="10.5">
      <c r="B32" s="83" t="s">
        <v>161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</row>
    <row r="33" spans="2:14" ht="10.5"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</row>
    <row r="34" spans="1:31" ht="10.5">
      <c r="A34" s="3" t="str">
        <f>'Форма 4т'!A555</f>
        <v>20.</v>
      </c>
      <c r="B34" s="3">
        <f aca="true" t="shared" si="1" ref="B34:B40">ROUND(C34+D34+F34,2)</f>
        <v>10973.09</v>
      </c>
      <c r="C34" s="3">
        <v>9413.86</v>
      </c>
      <c r="D34" s="3">
        <v>1559.23</v>
      </c>
      <c r="E34" s="3">
        <v>1004.68</v>
      </c>
      <c r="F34" s="3">
        <v>0</v>
      </c>
      <c r="G34" s="3">
        <v>0</v>
      </c>
      <c r="H34" s="3">
        <v>0</v>
      </c>
      <c r="I34" s="4">
        <v>103.91</v>
      </c>
      <c r="J34" s="4">
        <v>0</v>
      </c>
      <c r="K34" s="4">
        <v>7.74</v>
      </c>
      <c r="L34" s="3">
        <v>0</v>
      </c>
      <c r="M34" s="3">
        <v>0</v>
      </c>
      <c r="N34" s="3">
        <v>8751.5736</v>
      </c>
      <c r="O34" s="3">
        <v>5000.8992</v>
      </c>
      <c r="P34" s="3">
        <v>7907.6424</v>
      </c>
      <c r="Q34" s="3">
        <v>843.9312</v>
      </c>
      <c r="R34" s="3">
        <v>4518.6528</v>
      </c>
      <c r="S34" s="3">
        <v>482.2464</v>
      </c>
      <c r="T34" s="3">
        <v>0</v>
      </c>
      <c r="U34" s="3">
        <v>0</v>
      </c>
      <c r="V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</row>
    <row r="35" spans="1:31" ht="10.5">
      <c r="A35" s="3" t="str">
        <f>'Форма 4т'!A574</f>
        <v>21.</v>
      </c>
      <c r="B35" s="3">
        <f t="shared" si="1"/>
        <v>54429.27</v>
      </c>
      <c r="C35" s="3">
        <v>17837.31</v>
      </c>
      <c r="D35" s="3">
        <v>3800.92</v>
      </c>
      <c r="E35" s="3">
        <v>170.38</v>
      </c>
      <c r="F35" s="3">
        <v>32791.04</v>
      </c>
      <c r="G35" s="3">
        <v>0</v>
      </c>
      <c r="H35" s="3">
        <v>0</v>
      </c>
      <c r="I35" s="4">
        <v>160.52</v>
      </c>
      <c r="J35" s="4">
        <v>0</v>
      </c>
      <c r="K35" s="4">
        <v>1.05</v>
      </c>
      <c r="L35" s="3">
        <v>0</v>
      </c>
      <c r="M35" s="3">
        <v>0</v>
      </c>
      <c r="N35" s="3">
        <v>16206.921</v>
      </c>
      <c r="O35" s="3">
        <v>7743.3067</v>
      </c>
      <c r="P35" s="3">
        <v>16053.579</v>
      </c>
      <c r="Q35" s="3">
        <v>153.342</v>
      </c>
      <c r="R35" s="3">
        <v>7670.0433</v>
      </c>
      <c r="S35" s="3">
        <v>73.2634</v>
      </c>
      <c r="T35" s="3">
        <v>0</v>
      </c>
      <c r="U35" s="3">
        <v>0</v>
      </c>
      <c r="V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</row>
    <row r="36" spans="1:31" ht="10.5">
      <c r="A36" s="3" t="str">
        <f>'Форма 4т'!A595</f>
        <v>22.</v>
      </c>
      <c r="B36" s="3">
        <f t="shared" si="1"/>
        <v>9854.46</v>
      </c>
      <c r="C36" s="3">
        <v>0</v>
      </c>
      <c r="D36" s="3">
        <v>0</v>
      </c>
      <c r="E36" s="3">
        <v>0</v>
      </c>
      <c r="F36" s="3">
        <v>9854.46</v>
      </c>
      <c r="G36" s="3">
        <v>8885.88</v>
      </c>
      <c r="H36" s="3">
        <v>0</v>
      </c>
      <c r="I36" s="4">
        <v>0</v>
      </c>
      <c r="J36" s="4">
        <v>0</v>
      </c>
      <c r="K36" s="4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</row>
    <row r="37" spans="1:31" ht="10.5">
      <c r="A37" s="3" t="str">
        <f>'Форма 4т'!A614</f>
        <v>23.</v>
      </c>
      <c r="B37" s="3">
        <f t="shared" si="1"/>
        <v>51193.98</v>
      </c>
      <c r="C37" s="3">
        <v>16406.6</v>
      </c>
      <c r="D37" s="3">
        <v>2687.05</v>
      </c>
      <c r="E37" s="3">
        <v>107.16</v>
      </c>
      <c r="F37" s="3">
        <v>32100.33</v>
      </c>
      <c r="G37" s="3">
        <v>0</v>
      </c>
      <c r="H37" s="3">
        <v>0</v>
      </c>
      <c r="I37" s="4">
        <v>145.72</v>
      </c>
      <c r="J37" s="4">
        <v>0</v>
      </c>
      <c r="K37" s="4">
        <v>0.66</v>
      </c>
      <c r="L37" s="3">
        <v>0</v>
      </c>
      <c r="M37" s="3">
        <v>0</v>
      </c>
      <c r="N37" s="3">
        <v>14862.384</v>
      </c>
      <c r="O37" s="3">
        <v>7100.9168</v>
      </c>
      <c r="P37" s="3">
        <v>14765.94</v>
      </c>
      <c r="Q37" s="3">
        <v>96.444</v>
      </c>
      <c r="R37" s="3">
        <v>7054.838</v>
      </c>
      <c r="S37" s="3">
        <v>46.0788</v>
      </c>
      <c r="T37" s="3">
        <v>0</v>
      </c>
      <c r="U37" s="3">
        <v>0</v>
      </c>
      <c r="V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</row>
    <row r="38" spans="1:31" ht="10.5">
      <c r="A38" s="3" t="str">
        <f>'Форма 4т'!A633</f>
        <v>24.</v>
      </c>
      <c r="B38" s="3">
        <f t="shared" si="1"/>
        <v>3918.87</v>
      </c>
      <c r="C38" s="3">
        <v>0</v>
      </c>
      <c r="D38" s="3">
        <v>0</v>
      </c>
      <c r="E38" s="3">
        <v>0</v>
      </c>
      <c r="F38" s="3">
        <v>3918.87</v>
      </c>
      <c r="G38" s="3">
        <v>6296.85</v>
      </c>
      <c r="H38" s="3">
        <v>0</v>
      </c>
      <c r="I38" s="4">
        <v>0</v>
      </c>
      <c r="J38" s="4">
        <v>0</v>
      </c>
      <c r="K38" s="4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</row>
    <row r="39" spans="1:31" ht="10.5">
      <c r="A39" s="3" t="str">
        <f>'Форма 4т'!A652</f>
        <v>25.</v>
      </c>
      <c r="B39" s="3">
        <f t="shared" si="1"/>
        <v>25625.8</v>
      </c>
      <c r="C39" s="3">
        <v>2347.31</v>
      </c>
      <c r="D39" s="3">
        <v>206.44</v>
      </c>
      <c r="E39" s="3">
        <v>11.31</v>
      </c>
      <c r="F39" s="3">
        <v>23072.05</v>
      </c>
      <c r="G39" s="3">
        <v>0</v>
      </c>
      <c r="H39" s="3">
        <v>0</v>
      </c>
      <c r="I39" s="4">
        <v>21.38</v>
      </c>
      <c r="J39" s="4">
        <v>0</v>
      </c>
      <c r="K39" s="4">
        <v>0.07</v>
      </c>
      <c r="L39" s="3">
        <v>0</v>
      </c>
      <c r="M39" s="3">
        <v>0</v>
      </c>
      <c r="N39" s="3">
        <v>2122.758</v>
      </c>
      <c r="O39" s="3">
        <v>1014.2066</v>
      </c>
      <c r="P39" s="3">
        <v>2112.579</v>
      </c>
      <c r="Q39" s="3">
        <v>10.179</v>
      </c>
      <c r="R39" s="3">
        <v>1009.3433</v>
      </c>
      <c r="S39" s="3">
        <v>4.8633</v>
      </c>
      <c r="T39" s="3">
        <v>0</v>
      </c>
      <c r="U39" s="3">
        <v>0</v>
      </c>
      <c r="V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</row>
    <row r="40" spans="1:31" ht="10.5">
      <c r="A40" s="3" t="str">
        <f>'Форма 4т'!A670</f>
        <v>26.</v>
      </c>
      <c r="B40" s="3">
        <f t="shared" si="1"/>
        <v>711.72</v>
      </c>
      <c r="C40" s="3">
        <v>0</v>
      </c>
      <c r="D40" s="3">
        <v>0</v>
      </c>
      <c r="E40" s="3">
        <v>0</v>
      </c>
      <c r="F40" s="3">
        <v>711.72</v>
      </c>
      <c r="G40" s="3">
        <v>189.35</v>
      </c>
      <c r="H40" s="3">
        <v>0</v>
      </c>
      <c r="I40" s="4">
        <v>0</v>
      </c>
      <c r="J40" s="4">
        <v>0</v>
      </c>
      <c r="K40" s="4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</row>
    <row r="42" spans="2:14" ht="10.5">
      <c r="B42" s="83" t="s">
        <v>186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</row>
    <row r="43" spans="2:14" ht="10.5"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</row>
    <row r="44" spans="1:31" ht="10.5">
      <c r="A44" s="3" t="str">
        <f>'Форма 4т'!A773</f>
        <v>27.</v>
      </c>
      <c r="B44" s="3">
        <f>ROUND(C44+D44+F44,2)</f>
        <v>6960.41</v>
      </c>
      <c r="C44" s="3">
        <v>6670.35</v>
      </c>
      <c r="D44" s="3">
        <v>290.06</v>
      </c>
      <c r="E44" s="3">
        <v>186.88</v>
      </c>
      <c r="F44" s="3">
        <v>0</v>
      </c>
      <c r="G44" s="3">
        <v>0</v>
      </c>
      <c r="H44" s="3">
        <v>0</v>
      </c>
      <c r="I44" s="4">
        <v>69.87</v>
      </c>
      <c r="J44" s="4">
        <v>0</v>
      </c>
      <c r="K44" s="4">
        <v>1.44</v>
      </c>
      <c r="L44" s="3">
        <v>0</v>
      </c>
      <c r="M44" s="3">
        <v>0</v>
      </c>
      <c r="N44" s="3">
        <v>4662.9164</v>
      </c>
      <c r="O44" s="3">
        <v>3702.9042</v>
      </c>
      <c r="P44" s="3">
        <v>4535.838</v>
      </c>
      <c r="Q44" s="3">
        <v>127.0784</v>
      </c>
      <c r="R44" s="3">
        <v>3601.989</v>
      </c>
      <c r="S44" s="3">
        <v>100.9152</v>
      </c>
      <c r="T44" s="3">
        <v>0</v>
      </c>
      <c r="U44" s="3">
        <v>0</v>
      </c>
      <c r="V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</row>
    <row r="45" spans="1:31" ht="10.5">
      <c r="A45" s="3" t="str">
        <f>'Форма 4т'!A792</f>
        <v>28.</v>
      </c>
      <c r="B45" s="3">
        <f>ROUND(C45+D45+F45,2)</f>
        <v>10598.28</v>
      </c>
      <c r="C45" s="3">
        <v>4042.55</v>
      </c>
      <c r="D45" s="3">
        <v>348.04</v>
      </c>
      <c r="E45" s="3">
        <v>206.05</v>
      </c>
      <c r="F45" s="3">
        <v>6207.69</v>
      </c>
      <c r="G45" s="3">
        <v>0</v>
      </c>
      <c r="H45" s="3">
        <v>0</v>
      </c>
      <c r="I45" s="4">
        <v>39.51</v>
      </c>
      <c r="J45" s="4">
        <v>0</v>
      </c>
      <c r="K45" s="4">
        <v>1.27</v>
      </c>
      <c r="L45" s="3">
        <v>0</v>
      </c>
      <c r="M45" s="3">
        <v>0</v>
      </c>
      <c r="N45" s="3">
        <v>3993.684</v>
      </c>
      <c r="O45" s="3">
        <v>2166.786</v>
      </c>
      <c r="P45" s="3">
        <v>3799.997</v>
      </c>
      <c r="Q45" s="3">
        <v>193.687</v>
      </c>
      <c r="R45" s="3">
        <v>2061.7005</v>
      </c>
      <c r="S45" s="3">
        <v>105.0855</v>
      </c>
      <c r="T45" s="3">
        <v>0</v>
      </c>
      <c r="U45" s="3">
        <v>0</v>
      </c>
      <c r="V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</row>
    <row r="46" spans="1:31" ht="10.5">
      <c r="A46" s="3" t="str">
        <f>'Форма 4т'!A812</f>
        <v>29.</v>
      </c>
      <c r="B46" s="3">
        <f>ROUND(C46+D46+F46,2)</f>
        <v>53334.97</v>
      </c>
      <c r="C46" s="3">
        <v>13485.94</v>
      </c>
      <c r="D46" s="3">
        <v>1156.24</v>
      </c>
      <c r="E46" s="3">
        <v>643.66</v>
      </c>
      <c r="F46" s="3">
        <v>38692.79</v>
      </c>
      <c r="G46" s="3">
        <v>0</v>
      </c>
      <c r="H46" s="3">
        <v>0</v>
      </c>
      <c r="I46" s="4">
        <v>119.78</v>
      </c>
      <c r="J46" s="4">
        <v>0</v>
      </c>
      <c r="K46" s="4">
        <v>4.22</v>
      </c>
      <c r="L46" s="3">
        <v>0</v>
      </c>
      <c r="M46" s="3">
        <v>0</v>
      </c>
      <c r="N46" s="3">
        <v>13281.824</v>
      </c>
      <c r="O46" s="3">
        <v>7206.096</v>
      </c>
      <c r="P46" s="3">
        <v>12676.7836</v>
      </c>
      <c r="Q46" s="3">
        <v>605.0404</v>
      </c>
      <c r="R46" s="3">
        <v>6877.8294</v>
      </c>
      <c r="S46" s="3">
        <v>328.2666</v>
      </c>
      <c r="T46" s="3">
        <v>0</v>
      </c>
      <c r="U46" s="3">
        <v>0</v>
      </c>
      <c r="V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</row>
    <row r="48" spans="2:14" ht="10.5">
      <c r="B48" s="83" t="s">
        <v>200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</row>
    <row r="49" spans="2:14" ht="10.5"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</row>
    <row r="50" spans="1:31" ht="10.5">
      <c r="A50" s="3" t="str">
        <f>'Форма 4т'!A916</f>
        <v>30.</v>
      </c>
      <c r="B50" s="3">
        <f aca="true" t="shared" si="2" ref="B50:B55">ROUND(C50+D50+F50,2)</f>
        <v>1993.23</v>
      </c>
      <c r="C50" s="3">
        <v>1993.23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4">
        <v>22.82</v>
      </c>
      <c r="J50" s="4">
        <v>0</v>
      </c>
      <c r="K50" s="4">
        <v>0</v>
      </c>
      <c r="L50" s="3">
        <v>0</v>
      </c>
      <c r="M50" s="3">
        <v>0</v>
      </c>
      <c r="N50" s="3">
        <v>1674.3132</v>
      </c>
      <c r="O50" s="3">
        <v>956.7504</v>
      </c>
      <c r="P50" s="3">
        <v>1674.3132</v>
      </c>
      <c r="Q50" s="3">
        <v>0</v>
      </c>
      <c r="R50" s="3">
        <v>956.7504</v>
      </c>
      <c r="S50" s="3">
        <v>0</v>
      </c>
      <c r="T50" s="3">
        <v>0</v>
      </c>
      <c r="U50" s="3">
        <v>0</v>
      </c>
      <c r="V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</row>
    <row r="51" spans="1:31" ht="10.5">
      <c r="A51" s="3" t="str">
        <f>'Форма 4т'!A935</f>
        <v>31.</v>
      </c>
      <c r="B51" s="3">
        <f t="shared" si="2"/>
        <v>16872.62</v>
      </c>
      <c r="C51" s="3">
        <v>10397.6</v>
      </c>
      <c r="D51" s="3">
        <v>1153.1</v>
      </c>
      <c r="E51" s="3">
        <v>903.79</v>
      </c>
      <c r="F51" s="3">
        <v>5321.92</v>
      </c>
      <c r="G51" s="3">
        <v>0</v>
      </c>
      <c r="H51" s="3">
        <v>0</v>
      </c>
      <c r="I51" s="4">
        <v>85.84</v>
      </c>
      <c r="J51" s="4">
        <v>0</v>
      </c>
      <c r="K51" s="4">
        <v>6.29</v>
      </c>
      <c r="L51" s="3">
        <v>0</v>
      </c>
      <c r="M51" s="3">
        <v>0</v>
      </c>
      <c r="N51" s="3">
        <v>9041.112</v>
      </c>
      <c r="O51" s="3">
        <v>4181.5143</v>
      </c>
      <c r="P51" s="3">
        <v>8318.08</v>
      </c>
      <c r="Q51" s="3">
        <v>723.032</v>
      </c>
      <c r="R51" s="3">
        <v>3847.112</v>
      </c>
      <c r="S51" s="3">
        <v>334.4023</v>
      </c>
      <c r="T51" s="3">
        <v>0</v>
      </c>
      <c r="U51" s="3">
        <v>0</v>
      </c>
      <c r="V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</row>
    <row r="52" spans="1:31" ht="10.5">
      <c r="A52" s="3" t="str">
        <f>'Форма 4т'!A955</f>
        <v>32.</v>
      </c>
      <c r="B52" s="3">
        <f t="shared" si="2"/>
        <v>10431.66</v>
      </c>
      <c r="C52" s="3">
        <v>5960.98</v>
      </c>
      <c r="D52" s="3">
        <v>71.69</v>
      </c>
      <c r="E52" s="3">
        <v>1.6</v>
      </c>
      <c r="F52" s="3">
        <v>4398.99</v>
      </c>
      <c r="G52" s="3">
        <v>0</v>
      </c>
      <c r="H52" s="3">
        <v>0</v>
      </c>
      <c r="I52" s="4">
        <v>51.01</v>
      </c>
      <c r="J52" s="4">
        <v>0</v>
      </c>
      <c r="K52" s="4">
        <v>0.01</v>
      </c>
      <c r="L52" s="3">
        <v>0</v>
      </c>
      <c r="M52" s="3">
        <v>0</v>
      </c>
      <c r="N52" s="3">
        <v>4770.064</v>
      </c>
      <c r="O52" s="3">
        <v>2206.1546</v>
      </c>
      <c r="P52" s="3">
        <v>4768.784</v>
      </c>
      <c r="Q52" s="3">
        <v>1.28</v>
      </c>
      <c r="R52" s="3">
        <v>2205.5626</v>
      </c>
      <c r="S52" s="3">
        <v>0.592</v>
      </c>
      <c r="T52" s="3">
        <v>0</v>
      </c>
      <c r="U52" s="3">
        <v>0</v>
      </c>
      <c r="V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</row>
    <row r="53" spans="1:31" ht="10.5">
      <c r="A53" s="3" t="str">
        <f>'Форма 4т'!A975</f>
        <v>33.</v>
      </c>
      <c r="B53" s="3">
        <f t="shared" si="2"/>
        <v>4496.44</v>
      </c>
      <c r="C53" s="3">
        <v>2734.58</v>
      </c>
      <c r="D53" s="3">
        <v>50.36</v>
      </c>
      <c r="E53" s="3">
        <v>12.99</v>
      </c>
      <c r="F53" s="3">
        <v>1711.5</v>
      </c>
      <c r="G53" s="3">
        <v>0</v>
      </c>
      <c r="H53" s="3">
        <v>0</v>
      </c>
      <c r="I53" s="4">
        <v>28.3</v>
      </c>
      <c r="J53" s="4">
        <v>0</v>
      </c>
      <c r="K53" s="4">
        <v>0.1</v>
      </c>
      <c r="L53" s="3">
        <v>0</v>
      </c>
      <c r="M53" s="3">
        <v>0</v>
      </c>
      <c r="N53" s="3">
        <v>1868.3476</v>
      </c>
      <c r="O53" s="3">
        <v>1099.028</v>
      </c>
      <c r="P53" s="3">
        <v>1859.5144</v>
      </c>
      <c r="Q53" s="3">
        <v>8.8332</v>
      </c>
      <c r="R53" s="3">
        <v>1093.832</v>
      </c>
      <c r="S53" s="3">
        <v>5.196</v>
      </c>
      <c r="T53" s="3">
        <v>0</v>
      </c>
      <c r="U53" s="3">
        <v>0</v>
      </c>
      <c r="V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</row>
    <row r="54" spans="1:31" ht="10.5">
      <c r="A54" s="3" t="str">
        <f>'Форма 4т'!A994</f>
        <v>34.</v>
      </c>
      <c r="B54" s="3">
        <f t="shared" si="2"/>
        <v>34527.13</v>
      </c>
      <c r="C54" s="3">
        <v>24417.8</v>
      </c>
      <c r="D54" s="3">
        <v>518.73</v>
      </c>
      <c r="E54" s="3">
        <v>334.23</v>
      </c>
      <c r="F54" s="3">
        <v>9590.6</v>
      </c>
      <c r="G54" s="3">
        <v>0</v>
      </c>
      <c r="H54" s="3">
        <v>0</v>
      </c>
      <c r="I54" s="4">
        <v>204.06</v>
      </c>
      <c r="J54" s="4">
        <v>0</v>
      </c>
      <c r="K54" s="4">
        <v>2.06</v>
      </c>
      <c r="L54" s="3">
        <v>0</v>
      </c>
      <c r="M54" s="3">
        <v>0</v>
      </c>
      <c r="N54" s="3">
        <v>19801.624</v>
      </c>
      <c r="O54" s="3">
        <v>9158.2511</v>
      </c>
      <c r="P54" s="3">
        <v>19534.24</v>
      </c>
      <c r="Q54" s="3">
        <v>267.384</v>
      </c>
      <c r="R54" s="3">
        <v>9034.586</v>
      </c>
      <c r="S54" s="3">
        <v>123.6651</v>
      </c>
      <c r="T54" s="3">
        <v>0</v>
      </c>
      <c r="U54" s="3">
        <v>0</v>
      </c>
      <c r="V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</row>
    <row r="55" spans="1:31" ht="10.5">
      <c r="A55" s="3" t="str">
        <f>'Форма 4т'!A1014</f>
        <v>35.</v>
      </c>
      <c r="B55" s="3">
        <f t="shared" si="2"/>
        <v>10431.66</v>
      </c>
      <c r="C55" s="3">
        <v>5960.98</v>
      </c>
      <c r="D55" s="3">
        <v>71.69</v>
      </c>
      <c r="E55" s="3">
        <v>1.6</v>
      </c>
      <c r="F55" s="3">
        <v>4398.99</v>
      </c>
      <c r="G55" s="3">
        <v>0</v>
      </c>
      <c r="H55" s="3">
        <v>0</v>
      </c>
      <c r="I55" s="4">
        <v>51.01</v>
      </c>
      <c r="J55" s="4">
        <v>0</v>
      </c>
      <c r="K55" s="4">
        <v>0.01</v>
      </c>
      <c r="L55" s="3">
        <v>0</v>
      </c>
      <c r="M55" s="3">
        <v>0</v>
      </c>
      <c r="N55" s="3">
        <v>4770.064</v>
      </c>
      <c r="O55" s="3">
        <v>2206.1546</v>
      </c>
      <c r="P55" s="3">
        <v>4768.784</v>
      </c>
      <c r="Q55" s="3">
        <v>1.28</v>
      </c>
      <c r="R55" s="3">
        <v>2205.5626</v>
      </c>
      <c r="S55" s="3">
        <v>0.592</v>
      </c>
      <c r="T55" s="3">
        <v>0</v>
      </c>
      <c r="U55" s="3">
        <v>0</v>
      </c>
      <c r="V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</row>
  </sheetData>
  <sheetProtection/>
  <mergeCells count="9">
    <mergeCell ref="B32:N33"/>
    <mergeCell ref="B42:N43"/>
    <mergeCell ref="B48:N49"/>
    <mergeCell ref="A2:N2"/>
    <mergeCell ref="B3:N3"/>
    <mergeCell ref="B4:N4"/>
    <mergeCell ref="A5:N5"/>
    <mergeCell ref="B7:N8"/>
    <mergeCell ref="B27:N2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E55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4" customWidth="1"/>
    <col min="2" max="16384" width="9.140625" style="3" customWidth="1"/>
  </cols>
  <sheetData>
    <row r="1" spans="1:31" s="5" customFormat="1" ht="10.5">
      <c r="A1" s="2"/>
      <c r="B1" s="5" t="s">
        <v>226</v>
      </c>
      <c r="C1" s="5" t="s">
        <v>227</v>
      </c>
      <c r="D1" s="5" t="s">
        <v>228</v>
      </c>
      <c r="E1" s="5" t="s">
        <v>229</v>
      </c>
      <c r="F1" s="5" t="s">
        <v>230</v>
      </c>
      <c r="G1" s="5" t="s">
        <v>231</v>
      </c>
      <c r="H1" s="5" t="s">
        <v>232</v>
      </c>
      <c r="I1" s="5" t="s">
        <v>233</v>
      </c>
      <c r="J1" s="5" t="s">
        <v>234</v>
      </c>
      <c r="K1" s="5" t="s">
        <v>235</v>
      </c>
      <c r="L1" s="5" t="s">
        <v>236</v>
      </c>
      <c r="M1" s="5" t="s">
        <v>237</v>
      </c>
      <c r="N1" s="5" t="s">
        <v>238</v>
      </c>
      <c r="O1" s="5" t="s">
        <v>239</v>
      </c>
      <c r="P1" s="5" t="s">
        <v>240</v>
      </c>
      <c r="Q1" s="5" t="s">
        <v>241</v>
      </c>
      <c r="R1" s="5" t="s">
        <v>242</v>
      </c>
      <c r="S1" s="5" t="s">
        <v>243</v>
      </c>
      <c r="T1" s="5" t="s">
        <v>244</v>
      </c>
      <c r="U1" s="5" t="s">
        <v>245</v>
      </c>
      <c r="V1" s="5" t="s">
        <v>246</v>
      </c>
      <c r="X1" s="5" t="s">
        <v>247</v>
      </c>
      <c r="Y1" s="5" t="s">
        <v>248</v>
      </c>
      <c r="Z1" s="5" t="s">
        <v>249</v>
      </c>
      <c r="AA1" s="5" t="s">
        <v>250</v>
      </c>
      <c r="AB1" s="5" t="s">
        <v>251</v>
      </c>
      <c r="AC1" s="5" t="s">
        <v>252</v>
      </c>
      <c r="AD1" s="5" t="s">
        <v>253</v>
      </c>
      <c r="AE1" s="5" t="s">
        <v>254</v>
      </c>
    </row>
    <row r="2" spans="1:14" ht="10.5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0.5">
      <c r="A3" s="6"/>
      <c r="B3" s="86" t="s">
        <v>255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10.5">
      <c r="A4" s="6"/>
      <c r="B4" s="86" t="s">
        <v>256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ht="10.5">
      <c r="A5" s="84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7" spans="2:14" ht="10.5">
      <c r="B7" s="83" t="s">
        <v>18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2:14" ht="10.5"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</row>
    <row r="9" spans="1:31" ht="10.5">
      <c r="A9" s="3" t="str">
        <f>'Форма 4т'!A17</f>
        <v>1.</v>
      </c>
      <c r="B9" s="3">
        <f aca="true" t="shared" si="0" ref="B9:B25">ROUND(C9+D9+F9,2)</f>
        <v>4875.13</v>
      </c>
      <c r="C9" s="3">
        <f>ROUND('Форма 4т'!C17*'Базовые цены за единицу'!C9,2)</f>
        <v>249.78</v>
      </c>
      <c r="D9" s="3">
        <f>ROUND('Форма 4т'!C17*'Базовые цены за единицу'!D9,2)</f>
        <v>62.99</v>
      </c>
      <c r="E9" s="3">
        <f>ROUND('Форма 4т'!C17*'Базовые цены за единицу'!E9,2)</f>
        <v>6.21</v>
      </c>
      <c r="F9" s="3">
        <f>ROUND('Форма 4т'!C17*'Базовые цены за единицу'!F9,2)</f>
        <v>4562.36</v>
      </c>
      <c r="G9" s="3">
        <f>ROUND('Форма 4т'!C17*'Базовые цены за единицу'!G9,2)</f>
        <v>0</v>
      </c>
      <c r="H9" s="3">
        <f>ROUND('Форма 4т'!C17*'Базовые цены за единицу'!H9,2)</f>
        <v>0</v>
      </c>
      <c r="I9" s="7" t="e">
        <f>ОКРУГЛВСЕ('Форма 4т'!C17*'Базовые цены за единицу'!I9,8)</f>
        <v>#NAME?</v>
      </c>
      <c r="J9" s="4" t="e">
        <f>ОКРУГЛВСЕ('Форма 4т'!C17*'Базовые цены за единицу'!J9,8)</f>
        <v>#NAME?</v>
      </c>
      <c r="K9" s="7" t="e">
        <f>ОКРУГЛВСЕ('Форма 4т'!C17*'Базовые цены за единицу'!K9,8)</f>
        <v>#NAME?</v>
      </c>
      <c r="L9" s="3">
        <f>ROUND('Форма 4т'!C17*'Базовые цены за единицу'!L9,2)</f>
        <v>0</v>
      </c>
      <c r="M9" s="3">
        <f>ROUND('Форма 4т'!C17*'Базовые цены за единицу'!M9,2)</f>
        <v>0</v>
      </c>
      <c r="N9" s="3">
        <f>ROUND((C9+E9)*'Форма 4т'!D29/100,2)</f>
        <v>281.59</v>
      </c>
      <c r="O9" s="3">
        <f>ROUND((C9+E9)*'Форма 4т'!D32/100,2)</f>
        <v>174.07</v>
      </c>
      <c r="P9" s="3">
        <f>ROUND('Форма 4т'!C17*'Базовые цены за единицу'!P9,2)</f>
        <v>274.76</v>
      </c>
      <c r="Q9" s="3">
        <f>ROUND('Форма 4т'!C17*'Базовые цены за единицу'!Q9,2)</f>
        <v>6.83</v>
      </c>
      <c r="R9" s="3">
        <f>ROUND('Форма 4т'!C17*'Базовые цены за единицу'!R9,2)</f>
        <v>169.85</v>
      </c>
      <c r="S9" s="3">
        <f>ROUND('Форма 4т'!C17*'Базовые цены за единицу'!S9,2)</f>
        <v>4.22</v>
      </c>
      <c r="T9" s="3">
        <f>ROUND('Форма 4т'!C17*'Базовые цены за единицу'!T9,2)</f>
        <v>0</v>
      </c>
      <c r="U9" s="3">
        <f>ROUND('Форма 4т'!C17*'Базовые цены за единицу'!U9,2)</f>
        <v>0</v>
      </c>
      <c r="V9" s="3">
        <f>ROUND('Форма 4т'!C17*'Базовые цены за единицу'!V9,2)</f>
        <v>0</v>
      </c>
      <c r="X9" s="3">
        <f>ROUND('Форма 4т'!C17*'Базовые цены за единицу'!X9,2)</f>
        <v>0</v>
      </c>
      <c r="Y9" s="3">
        <f>IF(Определители!I9="9",ROUND((C9+E9)*(Начисления!M9/100)*('Форма 4т'!D29/100),2),0)</f>
        <v>0</v>
      </c>
      <c r="Z9" s="3">
        <f>IF(Определители!I9="9",ROUND((C9+E9)*(100-Начисления!M9/100)*('Форма 4т'!D29/100),2),0)</f>
        <v>0</v>
      </c>
      <c r="AA9" s="3">
        <f>IF(Определители!I9="9",ROUND((C9+E9)*(Начисления!M9/100)*('Форма 4т'!D32/100),2),0)</f>
        <v>0</v>
      </c>
      <c r="AB9" s="3">
        <f>IF(Определители!I9="9",ROUND((C9+E9)*(100-Начисления!M9/100)*('Форма 4т'!D32/100),2),0)</f>
        <v>0</v>
      </c>
      <c r="AC9" s="3">
        <f>IF(Определители!I9="9",ROUND(B9*Начисления!M9/100,2),0)</f>
        <v>0</v>
      </c>
      <c r="AD9" s="3">
        <f>IF(Определители!I9="9",ROUND(B9*(100-Начисления!M9)/100,2),0)</f>
        <v>0</v>
      </c>
      <c r="AE9" s="3">
        <f>ROUND('Форма 4т'!C17*'Базовые цены за единицу'!AE9,2)</f>
        <v>0</v>
      </c>
    </row>
    <row r="10" spans="1:31" ht="10.5">
      <c r="A10" s="3" t="str">
        <f>'Форма 4т'!A37</f>
        <v>2.</v>
      </c>
      <c r="B10" s="3">
        <f t="shared" si="0"/>
        <v>-4356.92</v>
      </c>
      <c r="C10" s="3">
        <f>ROUND('Форма 4т'!C37*'Базовые цены за единицу'!C10,2)</f>
        <v>0</v>
      </c>
      <c r="D10" s="3">
        <f>ROUND('Форма 4т'!C37*'Базовые цены за единицу'!D10,2)</f>
        <v>0</v>
      </c>
      <c r="E10" s="3">
        <f>ROUND('Форма 4т'!C37*'Базовые цены за единицу'!E10,2)</f>
        <v>0</v>
      </c>
      <c r="F10" s="3">
        <f>ROUND('Форма 4т'!C37*'Базовые цены за единицу'!F10,2)</f>
        <v>-4356.92</v>
      </c>
      <c r="G10" s="3">
        <f>ROUND('Форма 4т'!C37*'Базовые цены за единицу'!G10,2)</f>
        <v>-3925.15</v>
      </c>
      <c r="H10" s="3">
        <f>ROUND('Форма 4т'!C37*'Базовые цены за единицу'!H10,2)</f>
        <v>0</v>
      </c>
      <c r="I10" s="7" t="e">
        <f>ОКРУГЛВСЕ('Форма 4т'!C37*'Базовые цены за единицу'!I10,8)</f>
        <v>#NAME?</v>
      </c>
      <c r="J10" s="4" t="e">
        <f>ОКРУГЛВСЕ('Форма 4т'!C37*'Базовые цены за единицу'!J10,8)</f>
        <v>#NAME?</v>
      </c>
      <c r="K10" s="7" t="e">
        <f>ОКРУГЛВСЕ('Форма 4т'!C37*'Базовые цены за единицу'!K10,8)</f>
        <v>#NAME?</v>
      </c>
      <c r="L10" s="3">
        <f>ROUND('Форма 4т'!C37*'Базовые цены за единицу'!L10,2)</f>
        <v>-591.61</v>
      </c>
      <c r="M10" s="3">
        <f>ROUND('Форма 4т'!C37*'Базовые цены за единицу'!M10,2)</f>
        <v>0</v>
      </c>
      <c r="N10" s="3">
        <f>ROUND((C10+E10)*'Форма 4т'!D49/100,2)</f>
        <v>0</v>
      </c>
      <c r="O10" s="3">
        <f>ROUND((C10+E10)*'Форма 4т'!D52/100,2)</f>
        <v>0</v>
      </c>
      <c r="P10" s="3">
        <f>ROUND('Форма 4т'!C37*'Базовые цены за единицу'!P10,2)</f>
        <v>0</v>
      </c>
      <c r="Q10" s="3">
        <f>ROUND('Форма 4т'!C37*'Базовые цены за единицу'!Q10,2)</f>
        <v>0</v>
      </c>
      <c r="R10" s="3">
        <f>ROUND('Форма 4т'!C37*'Базовые цены за единицу'!R10,2)</f>
        <v>0</v>
      </c>
      <c r="S10" s="3">
        <f>ROUND('Форма 4т'!C37*'Базовые цены за единицу'!S10,2)</f>
        <v>0</v>
      </c>
      <c r="T10" s="3">
        <f>ROUND('Форма 4т'!C37*'Базовые цены за единицу'!T10,2)</f>
        <v>0</v>
      </c>
      <c r="U10" s="3">
        <f>ROUND('Форма 4т'!C37*'Базовые цены за единицу'!U10,2)</f>
        <v>0</v>
      </c>
      <c r="V10" s="3">
        <f>ROUND('Форма 4т'!C37*'Базовые цены за единицу'!V10,2)</f>
        <v>0</v>
      </c>
      <c r="X10" s="3">
        <f>ROUND('Форма 4т'!C37*'Базовые цены за единицу'!X10,2)</f>
        <v>0</v>
      </c>
      <c r="Y10" s="3">
        <f>IF(Определители!I10="9",ROUND((C10+E10)*(Начисления!M10/100)*('Форма 4т'!D49/100),2),0)</f>
        <v>0</v>
      </c>
      <c r="Z10" s="3">
        <f>IF(Определители!I10="9",ROUND((C10+E10)*(100-Начисления!M10/100)*('Форма 4т'!D49/100),2),0)</f>
        <v>0</v>
      </c>
      <c r="AA10" s="3">
        <f>IF(Определители!I10="9",ROUND((C10+E10)*(Начисления!M10/100)*('Форма 4т'!D52/100),2),0)</f>
        <v>0</v>
      </c>
      <c r="AB10" s="3">
        <f>IF(Определители!I10="9",ROUND((C10+E10)*(100-Начисления!M10/100)*('Форма 4т'!D52/100),2),0)</f>
        <v>0</v>
      </c>
      <c r="AC10" s="3">
        <f>IF(Определители!I10="9",ROUND(B10*Начисления!M10/100,2),0)</f>
        <v>0</v>
      </c>
      <c r="AD10" s="3">
        <f>IF(Определители!I10="9",ROUND(B10*(100-Начисления!M10)/100,2),0)</f>
        <v>0</v>
      </c>
      <c r="AE10" s="3">
        <f>ROUND('Форма 4т'!C37*'Базовые цены за единицу'!AE10,2)</f>
        <v>0</v>
      </c>
    </row>
    <row r="11" spans="1:31" ht="10.5">
      <c r="A11" s="3" t="str">
        <f>'Форма 4т'!A57</f>
        <v>3.</v>
      </c>
      <c r="B11" s="3">
        <f t="shared" si="0"/>
        <v>-133.5</v>
      </c>
      <c r="C11" s="3">
        <f>ROUND('Форма 4т'!C57*'Базовые цены за единицу'!C11,2)</f>
        <v>0</v>
      </c>
      <c r="D11" s="3">
        <f>ROUND('Форма 4т'!C57*'Базовые цены за единицу'!D11,2)</f>
        <v>0</v>
      </c>
      <c r="E11" s="3">
        <f>ROUND('Форма 4т'!C57*'Базовые цены за единицу'!E11,2)</f>
        <v>0</v>
      </c>
      <c r="F11" s="3">
        <f>ROUND('Форма 4т'!C57*'Базовые цены за единицу'!F11,2)</f>
        <v>-133.5</v>
      </c>
      <c r="G11" s="3">
        <f>ROUND('Форма 4т'!C57*'Базовые цены за единицу'!G11,2)</f>
        <v>-117.1</v>
      </c>
      <c r="H11" s="3">
        <f>ROUND('Форма 4т'!C57*'Базовые цены за единицу'!H11,2)</f>
        <v>0</v>
      </c>
      <c r="I11" s="7" t="e">
        <f>ОКРУГЛВСЕ('Форма 4т'!C57*'Базовые цены за единицу'!I11,8)</f>
        <v>#NAME?</v>
      </c>
      <c r="J11" s="4" t="e">
        <f>ОКРУГЛВСЕ('Форма 4т'!C57*'Базовые цены за единицу'!J11,8)</f>
        <v>#NAME?</v>
      </c>
      <c r="K11" s="7" t="e">
        <f>ОКРУГЛВСЕ('Форма 4т'!C57*'Базовые цены за единицу'!K11,8)</f>
        <v>#NAME?</v>
      </c>
      <c r="L11" s="3">
        <f>ROUND('Форма 4т'!C57*'Базовые цены за единицу'!L11,2)</f>
        <v>-27.23</v>
      </c>
      <c r="M11" s="3">
        <f>ROUND('Форма 4т'!C57*'Базовые цены за единицу'!M11,2)</f>
        <v>0</v>
      </c>
      <c r="N11" s="3">
        <f>ROUND((C11+E11)*'Форма 4т'!D69/100,2)</f>
        <v>0</v>
      </c>
      <c r="O11" s="3">
        <f>ROUND((C11+E11)*'Форма 4т'!D72/100,2)</f>
        <v>0</v>
      </c>
      <c r="P11" s="3">
        <f>ROUND('Форма 4т'!C57*'Базовые цены за единицу'!P11,2)</f>
        <v>0</v>
      </c>
      <c r="Q11" s="3">
        <f>ROUND('Форма 4т'!C57*'Базовые цены за единицу'!Q11,2)</f>
        <v>0</v>
      </c>
      <c r="R11" s="3">
        <f>ROUND('Форма 4т'!C57*'Базовые цены за единицу'!R11,2)</f>
        <v>0</v>
      </c>
      <c r="S11" s="3">
        <f>ROUND('Форма 4т'!C57*'Базовые цены за единицу'!S11,2)</f>
        <v>0</v>
      </c>
      <c r="T11" s="3">
        <f>ROUND('Форма 4т'!C57*'Базовые цены за единицу'!T11,2)</f>
        <v>0</v>
      </c>
      <c r="U11" s="3">
        <f>ROUND('Форма 4т'!C57*'Базовые цены за единицу'!U11,2)</f>
        <v>0</v>
      </c>
      <c r="V11" s="3">
        <f>ROUND('Форма 4т'!C57*'Базовые цены за единицу'!V11,2)</f>
        <v>0</v>
      </c>
      <c r="X11" s="3">
        <f>ROUND('Форма 4т'!C57*'Базовые цены за единицу'!X11,2)</f>
        <v>0</v>
      </c>
      <c r="Y11" s="3">
        <f>IF(Определители!I11="9",ROUND((C11+E11)*(Начисления!M11/100)*('Форма 4т'!D69/100),2),0)</f>
        <v>0</v>
      </c>
      <c r="Z11" s="3">
        <f>IF(Определители!I11="9",ROUND((C11+E11)*(100-Начисления!M11/100)*('Форма 4т'!D69/100),2),0)</f>
        <v>0</v>
      </c>
      <c r="AA11" s="3">
        <f>IF(Определители!I11="9",ROUND((C11+E11)*(Начисления!M11/100)*('Форма 4т'!D72/100),2),0)</f>
        <v>0</v>
      </c>
      <c r="AB11" s="3">
        <f>IF(Определители!I11="9",ROUND((C11+E11)*(100-Начисления!M11/100)*('Форма 4т'!D72/100),2),0)</f>
        <v>0</v>
      </c>
      <c r="AC11" s="3">
        <f>IF(Определители!I11="9",ROUND(B11*Начисления!M11/100,2),0)</f>
        <v>0</v>
      </c>
      <c r="AD11" s="3">
        <f>IF(Определители!I11="9",ROUND(B11*(100-Начисления!M11)/100,2),0)</f>
        <v>0</v>
      </c>
      <c r="AE11" s="3">
        <f>ROUND('Форма 4т'!C57*'Базовые цены за единицу'!AE11,2)</f>
        <v>0</v>
      </c>
    </row>
    <row r="12" spans="1:31" ht="10.5">
      <c r="A12" s="3" t="str">
        <f>'Форма 4т'!A77</f>
        <v>4.</v>
      </c>
      <c r="B12" s="3">
        <f t="shared" si="0"/>
        <v>-71.95</v>
      </c>
      <c r="C12" s="3">
        <f>ROUND('Форма 4т'!C77*'Базовые цены за единицу'!C12,2)</f>
        <v>0</v>
      </c>
      <c r="D12" s="3">
        <f>ROUND('Форма 4т'!C77*'Базовые цены за единицу'!D12,2)</f>
        <v>0</v>
      </c>
      <c r="E12" s="3">
        <f>ROUND('Форма 4т'!C77*'Базовые цены за единицу'!E12,2)</f>
        <v>0</v>
      </c>
      <c r="F12" s="3">
        <f>ROUND('Форма 4т'!C77*'Базовые цены за единицу'!F12,2)</f>
        <v>-71.95</v>
      </c>
      <c r="G12" s="3">
        <f>ROUND('Форма 4т'!C77*'Базовые цены за единицу'!G12,2)</f>
        <v>-59.96</v>
      </c>
      <c r="H12" s="3">
        <f>ROUND('Форма 4т'!C77*'Базовые цены за единицу'!H12,2)</f>
        <v>0</v>
      </c>
      <c r="I12" s="7" t="e">
        <f>ОКРУГЛВСЕ('Форма 4т'!C77*'Базовые цены за единицу'!I12,8)</f>
        <v>#NAME?</v>
      </c>
      <c r="J12" s="4" t="e">
        <f>ОКРУГЛВСЕ('Форма 4т'!C77*'Базовые цены за единицу'!J12,8)</f>
        <v>#NAME?</v>
      </c>
      <c r="K12" s="7" t="e">
        <f>ОКРУГЛВСЕ('Форма 4т'!C77*'Базовые цены за единицу'!K12,8)</f>
        <v>#NAME?</v>
      </c>
      <c r="L12" s="3">
        <f>ROUND('Форма 4т'!C77*'Базовые цены за единицу'!L12,2)</f>
        <v>-435.34</v>
      </c>
      <c r="M12" s="3">
        <f>ROUND('Форма 4т'!C77*'Базовые цены за единицу'!M12,2)</f>
        <v>0</v>
      </c>
      <c r="N12" s="3">
        <f>ROUND((C12+E12)*'Форма 4т'!D89/100,2)</f>
        <v>0</v>
      </c>
      <c r="O12" s="3">
        <f>ROUND((C12+E12)*'Форма 4т'!D92/100,2)</f>
        <v>0</v>
      </c>
      <c r="P12" s="3">
        <f>ROUND('Форма 4т'!C77*'Базовые цены за единицу'!P12,2)</f>
        <v>0</v>
      </c>
      <c r="Q12" s="3">
        <f>ROUND('Форма 4т'!C77*'Базовые цены за единицу'!Q12,2)</f>
        <v>0</v>
      </c>
      <c r="R12" s="3">
        <f>ROUND('Форма 4т'!C77*'Базовые цены за единицу'!R12,2)</f>
        <v>0</v>
      </c>
      <c r="S12" s="3">
        <f>ROUND('Форма 4т'!C77*'Базовые цены за единицу'!S12,2)</f>
        <v>0</v>
      </c>
      <c r="T12" s="3">
        <f>ROUND('Форма 4т'!C77*'Базовые цены за единицу'!T12,2)</f>
        <v>0</v>
      </c>
      <c r="U12" s="3">
        <f>ROUND('Форма 4т'!C77*'Базовые цены за единицу'!U12,2)</f>
        <v>0</v>
      </c>
      <c r="V12" s="3">
        <f>ROUND('Форма 4т'!C77*'Базовые цены за единицу'!V12,2)</f>
        <v>0</v>
      </c>
      <c r="X12" s="3">
        <f>ROUND('Форма 4т'!C77*'Базовые цены за единицу'!X12,2)</f>
        <v>0</v>
      </c>
      <c r="Y12" s="3">
        <f>IF(Определители!I12="9",ROUND((C12+E12)*(Начисления!M12/100)*('Форма 4т'!D89/100),2),0)</f>
        <v>0</v>
      </c>
      <c r="Z12" s="3">
        <f>IF(Определители!I12="9",ROUND((C12+E12)*(100-Начисления!M12/100)*('Форма 4т'!D89/100),2),0)</f>
        <v>0</v>
      </c>
      <c r="AA12" s="3">
        <f>IF(Определители!I12="9",ROUND((C12+E12)*(Начисления!M12/100)*('Форма 4т'!D92/100),2),0)</f>
        <v>0</v>
      </c>
      <c r="AB12" s="3">
        <f>IF(Определители!I12="9",ROUND((C12+E12)*(100-Начисления!M12/100)*('Форма 4т'!D92/100),2),0)</f>
        <v>0</v>
      </c>
      <c r="AC12" s="3">
        <f>IF(Определители!I12="9",ROUND(B12*Начисления!M12/100,2),0)</f>
        <v>0</v>
      </c>
      <c r="AD12" s="3">
        <f>IF(Определители!I12="9",ROUND(B12*(100-Начисления!M12)/100,2),0)</f>
        <v>0</v>
      </c>
      <c r="AE12" s="3">
        <f>ROUND('Форма 4т'!C77*'Базовые цены за единицу'!AE12,2)</f>
        <v>0</v>
      </c>
    </row>
    <row r="13" spans="1:31" ht="10.5">
      <c r="A13" s="3" t="str">
        <f>'Форма 4т'!A97</f>
        <v>5.</v>
      </c>
      <c r="B13" s="3">
        <f t="shared" si="0"/>
        <v>4.32</v>
      </c>
      <c r="C13" s="3">
        <f>ROUND('Форма 4т'!C97*'Базовые цены за единицу'!C13,2)</f>
        <v>3.92</v>
      </c>
      <c r="D13" s="3">
        <f>ROUND('Форма 4т'!C97*'Базовые цены за единицу'!D13,2)</f>
        <v>0.4</v>
      </c>
      <c r="E13" s="3">
        <f>ROUND('Форма 4т'!C97*'Базовые цены за единицу'!E13,2)</f>
        <v>0.14</v>
      </c>
      <c r="F13" s="3">
        <f>ROUND('Форма 4т'!C97*'Базовые цены за единицу'!F13,2)</f>
        <v>0</v>
      </c>
      <c r="G13" s="3">
        <f>ROUND('Форма 4т'!C97*'Базовые цены за единицу'!G13,2)</f>
        <v>0</v>
      </c>
      <c r="H13" s="3">
        <f>ROUND('Форма 4т'!C97*'Базовые цены за единицу'!H13,2)</f>
        <v>0</v>
      </c>
      <c r="I13" s="7" t="e">
        <f>ОКРУГЛВСЕ('Форма 4т'!C97*'Базовые цены за единицу'!I13,8)</f>
        <v>#NAME?</v>
      </c>
      <c r="J13" s="4" t="e">
        <f>ОКРУГЛВСЕ('Форма 4т'!C97*'Базовые цены за единицу'!J13,8)</f>
        <v>#NAME?</v>
      </c>
      <c r="K13" s="7" t="e">
        <f>ОКРУГЛВСЕ('Форма 4т'!C97*'Базовые цены за единицу'!K13,8)</f>
        <v>#NAME?</v>
      </c>
      <c r="L13" s="3">
        <f>ROUND('Форма 4т'!C97*'Базовые цены за единицу'!L13,2)</f>
        <v>0</v>
      </c>
      <c r="M13" s="3">
        <f>ROUND('Форма 4т'!C97*'Базовые цены за единицу'!M13,2)</f>
        <v>0</v>
      </c>
      <c r="N13" s="3">
        <f>ROUND((C13+E13)*'Форма 4т'!D108/100,2)</f>
        <v>3.13</v>
      </c>
      <c r="O13" s="3">
        <f>ROUND((C13+E13)*'Форма 4т'!D111/100,2)</f>
        <v>2.03</v>
      </c>
      <c r="P13" s="3">
        <f>ROUND('Форма 4т'!C97*'Базовые цены за единицу'!P13,2)</f>
        <v>3.02</v>
      </c>
      <c r="Q13" s="3">
        <f>ROUND('Форма 4т'!C97*'Базовые цены за единицу'!Q13,2)</f>
        <v>0.11</v>
      </c>
      <c r="R13" s="3">
        <f>ROUND('Форма 4т'!C97*'Базовые цены за единицу'!R13,2)</f>
        <v>1.96</v>
      </c>
      <c r="S13" s="3">
        <f>ROUND('Форма 4т'!C97*'Базовые цены за единицу'!S13,2)</f>
        <v>0.07</v>
      </c>
      <c r="T13" s="3">
        <f>ROUND('Форма 4т'!C97*'Базовые цены за единицу'!T13,2)</f>
        <v>0</v>
      </c>
      <c r="U13" s="3">
        <f>ROUND('Форма 4т'!C97*'Базовые цены за единицу'!U13,2)</f>
        <v>0</v>
      </c>
      <c r="V13" s="3">
        <f>ROUND('Форма 4т'!C97*'Базовые цены за единицу'!V13,2)</f>
        <v>0</v>
      </c>
      <c r="X13" s="3">
        <f>ROUND('Форма 4т'!C97*'Базовые цены за единицу'!X13,2)</f>
        <v>0</v>
      </c>
      <c r="Y13" s="3">
        <f>IF(Определители!I13="9",ROUND((C13+E13)*(Начисления!M13/100)*('Форма 4т'!D108/100),2),0)</f>
        <v>0</v>
      </c>
      <c r="Z13" s="3">
        <f>IF(Определители!I13="9",ROUND((C13+E13)*(100-Начисления!M13/100)*('Форма 4т'!D108/100),2),0)</f>
        <v>0</v>
      </c>
      <c r="AA13" s="3">
        <f>IF(Определители!I13="9",ROUND((C13+E13)*(Начисления!M13/100)*('Форма 4т'!D111/100),2),0)</f>
        <v>0</v>
      </c>
      <c r="AB13" s="3">
        <f>IF(Определители!I13="9",ROUND((C13+E13)*(100-Начисления!M13/100)*('Форма 4т'!D111/100),2),0)</f>
        <v>0</v>
      </c>
      <c r="AC13" s="3">
        <f>IF(Определители!I13="9",ROUND(B13*Начисления!M13/100,2),0)</f>
        <v>0</v>
      </c>
      <c r="AD13" s="3">
        <f>IF(Определители!I13="9",ROUND(B13*(100-Начисления!M13)/100,2),0)</f>
        <v>0</v>
      </c>
      <c r="AE13" s="3">
        <f>ROUND('Форма 4т'!C97*'Базовые цены за единицу'!AE13,2)</f>
        <v>0</v>
      </c>
    </row>
    <row r="14" spans="1:31" ht="10.5">
      <c r="A14" s="3" t="str">
        <f>'Форма 4т'!A116</f>
        <v>6.</v>
      </c>
      <c r="B14" s="3">
        <f t="shared" si="0"/>
        <v>1970.21</v>
      </c>
      <c r="C14" s="3">
        <f>ROUND('Форма 4т'!C116*'Базовые цены за единицу'!C14,2)</f>
        <v>239.72</v>
      </c>
      <c r="D14" s="3">
        <f>ROUND('Форма 4т'!C116*'Базовые цены за единицу'!D14,2)</f>
        <v>77.65</v>
      </c>
      <c r="E14" s="3">
        <f>ROUND('Форма 4т'!C116*'Базовые цены за единицу'!E14,2)</f>
        <v>11.77</v>
      </c>
      <c r="F14" s="3">
        <f>ROUND('Форма 4т'!C116*'Базовые цены за единицу'!F14,2)</f>
        <v>1652.84</v>
      </c>
      <c r="G14" s="3">
        <f>ROUND('Форма 4т'!C116*'Базовые цены за единицу'!G14,2)</f>
        <v>0</v>
      </c>
      <c r="H14" s="3">
        <f>ROUND('Форма 4т'!C116*'Базовые цены за единицу'!H14,2)</f>
        <v>0</v>
      </c>
      <c r="I14" s="7" t="e">
        <f>ОКРУГЛВСЕ('Форма 4т'!C116*'Базовые цены за единицу'!I14,8)</f>
        <v>#NAME?</v>
      </c>
      <c r="J14" s="4" t="e">
        <f>ОКРУГЛВСЕ('Форма 4т'!C116*'Базовые цены за единицу'!J14,8)</f>
        <v>#NAME?</v>
      </c>
      <c r="K14" s="7" t="e">
        <f>ОКРУГЛВСЕ('Форма 4т'!C116*'Базовые цены за единицу'!K14,8)</f>
        <v>#NAME?</v>
      </c>
      <c r="L14" s="3">
        <f>ROUND('Форма 4т'!C116*'Базовые цены за единицу'!L14,2)</f>
        <v>0</v>
      </c>
      <c r="M14" s="3">
        <f>ROUND('Форма 4т'!C116*'Базовые цены за единицу'!M14,2)</f>
        <v>0</v>
      </c>
      <c r="N14" s="3">
        <f>ROUND((C14+E14)*'Форма 4т'!D128/100,2)</f>
        <v>276.64</v>
      </c>
      <c r="O14" s="3">
        <f>ROUND((C14+E14)*'Форма 4т'!D131/100,2)</f>
        <v>171.01</v>
      </c>
      <c r="P14" s="3">
        <f>ROUND('Форма 4т'!C116*'Базовые цены за единицу'!P14,2)</f>
        <v>263.69</v>
      </c>
      <c r="Q14" s="3">
        <f>ROUND('Форма 4т'!C116*'Базовые цены за единицу'!Q14,2)</f>
        <v>12.95</v>
      </c>
      <c r="R14" s="3">
        <f>ROUND('Форма 4т'!C116*'Базовые цены за единицу'!R14,2)</f>
        <v>163.01</v>
      </c>
      <c r="S14" s="3">
        <f>ROUND('Форма 4т'!C116*'Базовые цены за единицу'!S14,2)</f>
        <v>8.01</v>
      </c>
      <c r="T14" s="3">
        <f>ROUND('Форма 4т'!C116*'Базовые цены за единицу'!T14,2)</f>
        <v>0</v>
      </c>
      <c r="U14" s="3">
        <f>ROUND('Форма 4т'!C116*'Базовые цены за единицу'!U14,2)</f>
        <v>0</v>
      </c>
      <c r="V14" s="3">
        <f>ROUND('Форма 4т'!C116*'Базовые цены за единицу'!V14,2)</f>
        <v>0</v>
      </c>
      <c r="X14" s="3">
        <f>ROUND('Форма 4т'!C116*'Базовые цены за единицу'!X14,2)</f>
        <v>0</v>
      </c>
      <c r="Y14" s="3">
        <f>IF(Определители!I14="9",ROUND((C14+E14)*(Начисления!M14/100)*('Форма 4т'!D128/100),2),0)</f>
        <v>0</v>
      </c>
      <c r="Z14" s="3">
        <f>IF(Определители!I14="9",ROUND((C14+E14)*(100-Начисления!M14/100)*('Форма 4т'!D128/100),2),0)</f>
        <v>0</v>
      </c>
      <c r="AA14" s="3">
        <f>IF(Определители!I14="9",ROUND((C14+E14)*(Начисления!M14/100)*('Форма 4т'!D131/100),2),0)</f>
        <v>0</v>
      </c>
      <c r="AB14" s="3">
        <f>IF(Определители!I14="9",ROUND((C14+E14)*(100-Начисления!M14/100)*('Форма 4т'!D131/100),2),0)</f>
        <v>0</v>
      </c>
      <c r="AC14" s="3">
        <f>IF(Определители!I14="9",ROUND(B14*Начисления!M14/100,2),0)</f>
        <v>0</v>
      </c>
      <c r="AD14" s="3">
        <f>IF(Определители!I14="9",ROUND(B14*(100-Начисления!M14)/100,2),0)</f>
        <v>0</v>
      </c>
      <c r="AE14" s="3">
        <f>ROUND('Форма 4т'!C116*'Базовые цены за единицу'!AE14,2)</f>
        <v>0</v>
      </c>
    </row>
    <row r="15" spans="1:31" ht="10.5">
      <c r="A15" s="3" t="str">
        <f>'Форма 4т'!A136</f>
        <v>7.</v>
      </c>
      <c r="B15" s="3">
        <f t="shared" si="0"/>
        <v>-173.22</v>
      </c>
      <c r="C15" s="3">
        <f>ROUND('Форма 4т'!C136*'Базовые цены за единицу'!C15,2)</f>
        <v>0</v>
      </c>
      <c r="D15" s="3">
        <f>ROUND('Форма 4т'!C136*'Базовые цены за единицу'!D15,2)</f>
        <v>0</v>
      </c>
      <c r="E15" s="3">
        <f>ROUND('Форма 4т'!C136*'Базовые цены за единицу'!E15,2)</f>
        <v>0</v>
      </c>
      <c r="F15" s="3">
        <f>ROUND('Форма 4т'!C136*'Базовые цены за единицу'!F15,2)</f>
        <v>-173.22</v>
      </c>
      <c r="G15" s="3">
        <f>ROUND('Форма 4т'!C136*'Базовые цены за единицу'!G15,2)</f>
        <v>-144.35</v>
      </c>
      <c r="H15" s="3">
        <f>ROUND('Форма 4т'!C136*'Базовые цены за единицу'!H15,2)</f>
        <v>0</v>
      </c>
      <c r="I15" s="7" t="e">
        <f>ОКРУГЛВСЕ('Форма 4т'!C136*'Базовые цены за единицу'!I15,8)</f>
        <v>#NAME?</v>
      </c>
      <c r="J15" s="4" t="e">
        <f>ОКРУГЛВСЕ('Форма 4т'!C136*'Базовые цены за единицу'!J15,8)</f>
        <v>#NAME?</v>
      </c>
      <c r="K15" s="7" t="e">
        <f>ОКРУГЛВСЕ('Форма 4т'!C136*'Базовые цены за единицу'!K15,8)</f>
        <v>#NAME?</v>
      </c>
      <c r="L15" s="3">
        <f>ROUND('Форма 4т'!C136*'Базовые цены за единицу'!L15,2)</f>
        <v>-979.06</v>
      </c>
      <c r="M15" s="3">
        <f>ROUND('Форма 4т'!C136*'Базовые цены за единицу'!M15,2)</f>
        <v>0</v>
      </c>
      <c r="N15" s="3">
        <f>ROUND((C15+E15)*'Форма 4т'!D148/100,2)</f>
        <v>0</v>
      </c>
      <c r="O15" s="3">
        <f>ROUND((C15+E15)*'Форма 4т'!D151/100,2)</f>
        <v>0</v>
      </c>
      <c r="P15" s="3">
        <f>ROUND('Форма 4т'!C136*'Базовые цены за единицу'!P15,2)</f>
        <v>0</v>
      </c>
      <c r="Q15" s="3">
        <f>ROUND('Форма 4т'!C136*'Базовые цены за единицу'!Q15,2)</f>
        <v>0</v>
      </c>
      <c r="R15" s="3">
        <f>ROUND('Форма 4т'!C136*'Базовые цены за единицу'!R15,2)</f>
        <v>0</v>
      </c>
      <c r="S15" s="3">
        <f>ROUND('Форма 4т'!C136*'Базовые цены за единицу'!S15,2)</f>
        <v>0</v>
      </c>
      <c r="T15" s="3">
        <f>ROUND('Форма 4т'!C136*'Базовые цены за единицу'!T15,2)</f>
        <v>0</v>
      </c>
      <c r="U15" s="3">
        <f>ROUND('Форма 4т'!C136*'Базовые цены за единицу'!U15,2)</f>
        <v>0</v>
      </c>
      <c r="V15" s="3">
        <f>ROUND('Форма 4т'!C136*'Базовые цены за единицу'!V15,2)</f>
        <v>0</v>
      </c>
      <c r="X15" s="3">
        <f>ROUND('Форма 4т'!C136*'Базовые цены за единицу'!X15,2)</f>
        <v>0</v>
      </c>
      <c r="Y15" s="3">
        <f>IF(Определители!I15="9",ROUND((C15+E15)*(Начисления!M15/100)*('Форма 4т'!D148/100),2),0)</f>
        <v>0</v>
      </c>
      <c r="Z15" s="3">
        <f>IF(Определители!I15="9",ROUND((C15+E15)*(100-Начисления!M15/100)*('Форма 4т'!D148/100),2),0)</f>
        <v>0</v>
      </c>
      <c r="AA15" s="3">
        <f>IF(Определители!I15="9",ROUND((C15+E15)*(Начисления!M15/100)*('Форма 4т'!D151/100),2),0)</f>
        <v>0</v>
      </c>
      <c r="AB15" s="3">
        <f>IF(Определители!I15="9",ROUND((C15+E15)*(100-Начисления!M15/100)*('Форма 4т'!D151/100),2),0)</f>
        <v>0</v>
      </c>
      <c r="AC15" s="3">
        <f>IF(Определители!I15="9",ROUND(B15*Начисления!M15/100,2),0)</f>
        <v>0</v>
      </c>
      <c r="AD15" s="3">
        <f>IF(Определители!I15="9",ROUND(B15*(100-Начисления!M15)/100,2),0)</f>
        <v>0</v>
      </c>
      <c r="AE15" s="3">
        <f>ROUND('Форма 4т'!C136*'Базовые цены за единицу'!AE15,2)</f>
        <v>0</v>
      </c>
    </row>
    <row r="16" spans="1:31" ht="10.5">
      <c r="A16" s="3" t="str">
        <f>'Форма 4т'!A156</f>
        <v>8.</v>
      </c>
      <c r="B16" s="3">
        <f t="shared" si="0"/>
        <v>-1474.04</v>
      </c>
      <c r="C16" s="3">
        <f>ROUND('Форма 4т'!C156*'Базовые цены за единицу'!C16,2)</f>
        <v>0</v>
      </c>
      <c r="D16" s="3">
        <f>ROUND('Форма 4т'!C156*'Базовые цены за единицу'!D16,2)</f>
        <v>0</v>
      </c>
      <c r="E16" s="3">
        <f>ROUND('Форма 4т'!C156*'Базовые цены за единицу'!E16,2)</f>
        <v>0</v>
      </c>
      <c r="F16" s="3">
        <f>ROUND('Форма 4т'!C156*'Базовые цены за единицу'!F16,2)</f>
        <v>-1474.04</v>
      </c>
      <c r="G16" s="3">
        <f>ROUND('Форма 4т'!C156*'Базовые цены за единицу'!G16,2)</f>
        <v>-1243.15</v>
      </c>
      <c r="H16" s="3">
        <f>ROUND('Форма 4т'!C156*'Базовые цены за единицу'!H16,2)</f>
        <v>0</v>
      </c>
      <c r="I16" s="7" t="e">
        <f>ОКРУГЛВСЕ('Форма 4т'!C156*'Базовые цены за единицу'!I16,8)</f>
        <v>#NAME?</v>
      </c>
      <c r="J16" s="4" t="e">
        <f>ОКРУГЛВСЕ('Форма 4т'!C156*'Базовые цены за единицу'!J16,8)</f>
        <v>#NAME?</v>
      </c>
      <c r="K16" s="7" t="e">
        <f>ОКРУГЛВСЕ('Форма 4т'!C156*'Базовые цены за единицу'!K16,8)</f>
        <v>#NAME?</v>
      </c>
      <c r="L16" s="3">
        <f>ROUND('Форма 4т'!C156*'Базовые цены за единицу'!L16,2)</f>
        <v>-3422.03</v>
      </c>
      <c r="M16" s="3">
        <f>ROUND('Форма 4т'!C156*'Базовые цены за единицу'!M16,2)</f>
        <v>0</v>
      </c>
      <c r="N16" s="3">
        <f>ROUND((C16+E16)*'Форма 4т'!D168/100,2)</f>
        <v>0</v>
      </c>
      <c r="O16" s="3">
        <f>ROUND((C16+E16)*'Форма 4т'!D171/100,2)</f>
        <v>0</v>
      </c>
      <c r="P16" s="3">
        <f>ROUND('Форма 4т'!C156*'Базовые цены за единицу'!P16,2)</f>
        <v>0</v>
      </c>
      <c r="Q16" s="3">
        <f>ROUND('Форма 4т'!C156*'Базовые цены за единицу'!Q16,2)</f>
        <v>0</v>
      </c>
      <c r="R16" s="3">
        <f>ROUND('Форма 4т'!C156*'Базовые цены за единицу'!R16,2)</f>
        <v>0</v>
      </c>
      <c r="S16" s="3">
        <f>ROUND('Форма 4т'!C156*'Базовые цены за единицу'!S16,2)</f>
        <v>0</v>
      </c>
      <c r="T16" s="3">
        <f>ROUND('Форма 4т'!C156*'Базовые цены за единицу'!T16,2)</f>
        <v>0</v>
      </c>
      <c r="U16" s="3">
        <f>ROUND('Форма 4т'!C156*'Базовые цены за единицу'!U16,2)</f>
        <v>0</v>
      </c>
      <c r="V16" s="3">
        <f>ROUND('Форма 4т'!C156*'Базовые цены за единицу'!V16,2)</f>
        <v>0</v>
      </c>
      <c r="X16" s="3">
        <f>ROUND('Форма 4т'!C156*'Базовые цены за единицу'!X16,2)</f>
        <v>0</v>
      </c>
      <c r="Y16" s="3">
        <f>IF(Определители!I16="9",ROUND((C16+E16)*(Начисления!M16/100)*('Форма 4т'!D168/100),2),0)</f>
        <v>0</v>
      </c>
      <c r="Z16" s="3">
        <f>IF(Определители!I16="9",ROUND((C16+E16)*(100-Начисления!M16/100)*('Форма 4т'!D168/100),2),0)</f>
        <v>0</v>
      </c>
      <c r="AA16" s="3">
        <f>IF(Определители!I16="9",ROUND((C16+E16)*(Начисления!M16/100)*('Форма 4т'!D171/100),2),0)</f>
        <v>0</v>
      </c>
      <c r="AB16" s="3">
        <f>IF(Определители!I16="9",ROUND((C16+E16)*(100-Начисления!M16/100)*('Форма 4т'!D171/100),2),0)</f>
        <v>0</v>
      </c>
      <c r="AC16" s="3">
        <f>IF(Определители!I16="9",ROUND(B16*Начисления!M16/100,2),0)</f>
        <v>0</v>
      </c>
      <c r="AD16" s="3">
        <f>IF(Определители!I16="9",ROUND(B16*(100-Начисления!M16)/100,2),0)</f>
        <v>0</v>
      </c>
      <c r="AE16" s="3">
        <f>ROUND('Форма 4т'!C156*'Базовые цены за единицу'!AE16,2)</f>
        <v>0</v>
      </c>
    </row>
    <row r="17" spans="1:31" ht="10.5">
      <c r="A17" s="3" t="str">
        <f>'Форма 4т'!A176</f>
        <v>9.</v>
      </c>
      <c r="B17" s="3">
        <f t="shared" si="0"/>
        <v>651.14</v>
      </c>
      <c r="C17" s="3">
        <f>ROUND('Форма 4т'!C176*'Базовые цены за единицу'!C17,2)</f>
        <v>0</v>
      </c>
      <c r="D17" s="3">
        <f>ROUND('Форма 4т'!C176*'Базовые цены за единицу'!D17,2)</f>
        <v>0</v>
      </c>
      <c r="E17" s="3">
        <f>ROUND('Форма 4т'!C176*'Базовые цены за единицу'!E17,2)</f>
        <v>0</v>
      </c>
      <c r="F17" s="3">
        <f>ROUND('Форма 4т'!C176*'Базовые цены за единицу'!F17,2)</f>
        <v>651.14</v>
      </c>
      <c r="G17" s="3">
        <f>ROUND('Форма 4т'!C176*'Базовые цены за единицу'!G17,2)</f>
        <v>542.62</v>
      </c>
      <c r="H17" s="3">
        <f>ROUND('Форма 4т'!C176*'Базовые цены за единицу'!H17,2)</f>
        <v>0</v>
      </c>
      <c r="I17" s="7" t="e">
        <f>ОКРУГЛВСЕ('Форма 4т'!C176*'Базовые цены за единицу'!I17,8)</f>
        <v>#NAME?</v>
      </c>
      <c r="J17" s="4" t="e">
        <f>ОКРУГЛВСЕ('Форма 4т'!C176*'Базовые цены за единицу'!J17,8)</f>
        <v>#NAME?</v>
      </c>
      <c r="K17" s="7" t="e">
        <f>ОКРУГЛВСЕ('Форма 4т'!C176*'Базовые цены за единицу'!K17,8)</f>
        <v>#NAME?</v>
      </c>
      <c r="L17" s="3">
        <f>ROUND('Форма 4т'!C176*'Базовые цены за единицу'!L17,2)</f>
        <v>0</v>
      </c>
      <c r="M17" s="3">
        <f>ROUND('Форма 4т'!C176*'Базовые цены за единицу'!M17,2)</f>
        <v>0</v>
      </c>
      <c r="N17" s="3">
        <f>ROUND((C17+E17)*'Форма 4т'!D187/100,2)</f>
        <v>0</v>
      </c>
      <c r="O17" s="3">
        <f>ROUND((C17+E17)*'Форма 4т'!D190/100,2)</f>
        <v>0</v>
      </c>
      <c r="P17" s="3">
        <f>ROUND('Форма 4т'!C176*'Базовые цены за единицу'!P17,2)</f>
        <v>0</v>
      </c>
      <c r="Q17" s="3">
        <f>ROUND('Форма 4т'!C176*'Базовые цены за единицу'!Q17,2)</f>
        <v>0</v>
      </c>
      <c r="R17" s="3">
        <f>ROUND('Форма 4т'!C176*'Базовые цены за единицу'!R17,2)</f>
        <v>0</v>
      </c>
      <c r="S17" s="3">
        <f>ROUND('Форма 4т'!C176*'Базовые цены за единицу'!S17,2)</f>
        <v>0</v>
      </c>
      <c r="T17" s="3">
        <f>ROUND('Форма 4т'!C176*'Базовые цены за единицу'!T17,2)</f>
        <v>0</v>
      </c>
      <c r="U17" s="3">
        <f>ROUND('Форма 4т'!C176*'Базовые цены за единицу'!U17,2)</f>
        <v>0</v>
      </c>
      <c r="V17" s="3">
        <f>ROUND('Форма 4т'!C176*'Базовые цены за единицу'!V17,2)</f>
        <v>0</v>
      </c>
      <c r="X17" s="3">
        <f>ROUND('Форма 4т'!C176*'Базовые цены за единицу'!X17,2)</f>
        <v>0</v>
      </c>
      <c r="Y17" s="3">
        <f>IF(Определители!I17="9",ROUND((C17+E17)*(Начисления!M17/100)*('Форма 4т'!D187/100),2),0)</f>
        <v>0</v>
      </c>
      <c r="Z17" s="3">
        <f>IF(Определители!I17="9",ROUND((C17+E17)*(100-Начисления!M17/100)*('Форма 4т'!D187/100),2),0)</f>
        <v>0</v>
      </c>
      <c r="AA17" s="3">
        <f>IF(Определители!I17="9",ROUND((C17+E17)*(Начисления!M17/100)*('Форма 4т'!D190/100),2),0)</f>
        <v>0</v>
      </c>
      <c r="AB17" s="3">
        <f>IF(Определители!I17="9",ROUND((C17+E17)*(100-Начисления!M17/100)*('Форма 4т'!D190/100),2),0)</f>
        <v>0</v>
      </c>
      <c r="AC17" s="3">
        <f>IF(Определители!I17="9",ROUND(B17*Начисления!M17/100,2),0)</f>
        <v>0</v>
      </c>
      <c r="AD17" s="3">
        <f>IF(Определители!I17="9",ROUND(B17*(100-Начисления!M17)/100,2),0)</f>
        <v>0</v>
      </c>
      <c r="AE17" s="3">
        <f>ROUND('Форма 4т'!C176*'Базовые цены за единицу'!AE17,2)</f>
        <v>0</v>
      </c>
    </row>
    <row r="18" spans="1:31" ht="10.5">
      <c r="A18" s="3" t="str">
        <f>'Форма 4т'!A195</f>
        <v>10.</v>
      </c>
      <c r="B18" s="3">
        <f t="shared" si="0"/>
        <v>169.55</v>
      </c>
      <c r="C18" s="3">
        <f>ROUND('Форма 4т'!C195*'Базовые цены за единицу'!C18,2)</f>
        <v>0</v>
      </c>
      <c r="D18" s="3">
        <f>ROUND('Форма 4т'!C195*'Базовые цены за единицу'!D18,2)</f>
        <v>0</v>
      </c>
      <c r="E18" s="3">
        <f>ROUND('Форма 4т'!C195*'Базовые цены за единицу'!E18,2)</f>
        <v>0</v>
      </c>
      <c r="F18" s="3">
        <f>ROUND('Форма 4т'!C195*'Базовые цены за единицу'!F18,2)</f>
        <v>169.55</v>
      </c>
      <c r="G18" s="3">
        <f>ROUND('Форма 4т'!C195*'Базовые цены за единицу'!G18,2)</f>
        <v>141.3</v>
      </c>
      <c r="H18" s="3">
        <f>ROUND('Форма 4т'!C195*'Базовые цены за единицу'!H18,2)</f>
        <v>0</v>
      </c>
      <c r="I18" s="7" t="e">
        <f>ОКРУГЛВСЕ('Форма 4т'!C195*'Базовые цены за единицу'!I18,8)</f>
        <v>#NAME?</v>
      </c>
      <c r="J18" s="4" t="e">
        <f>ОКРУГЛВСЕ('Форма 4т'!C195*'Базовые цены за единицу'!J18,8)</f>
        <v>#NAME?</v>
      </c>
      <c r="K18" s="7" t="e">
        <f>ОКРУГЛВСЕ('Форма 4т'!C195*'Базовые цены за единицу'!K18,8)</f>
        <v>#NAME?</v>
      </c>
      <c r="L18" s="3">
        <f>ROUND('Форма 4т'!C195*'Базовые цены за единицу'!L18,2)</f>
        <v>880.88</v>
      </c>
      <c r="M18" s="3">
        <f>ROUND('Форма 4т'!C195*'Базовые цены за единицу'!M18,2)</f>
        <v>0</v>
      </c>
      <c r="N18" s="3">
        <f>ROUND((C18+E18)*'Форма 4т'!D206/100,2)</f>
        <v>0</v>
      </c>
      <c r="O18" s="3">
        <f>ROUND((C18+E18)*'Форма 4т'!D209/100,2)</f>
        <v>0</v>
      </c>
      <c r="P18" s="3">
        <f>ROUND('Форма 4т'!C195*'Базовые цены за единицу'!P18,2)</f>
        <v>0</v>
      </c>
      <c r="Q18" s="3">
        <f>ROUND('Форма 4т'!C195*'Базовые цены за единицу'!Q18,2)</f>
        <v>0</v>
      </c>
      <c r="R18" s="3">
        <f>ROUND('Форма 4т'!C195*'Базовые цены за единицу'!R18,2)</f>
        <v>0</v>
      </c>
      <c r="S18" s="3">
        <f>ROUND('Форма 4т'!C195*'Базовые цены за единицу'!S18,2)</f>
        <v>0</v>
      </c>
      <c r="T18" s="3">
        <f>ROUND('Форма 4т'!C195*'Базовые цены за единицу'!T18,2)</f>
        <v>0</v>
      </c>
      <c r="U18" s="3">
        <f>ROUND('Форма 4т'!C195*'Базовые цены за единицу'!U18,2)</f>
        <v>0</v>
      </c>
      <c r="V18" s="3">
        <f>ROUND('Форма 4т'!C195*'Базовые цены за единицу'!V18,2)</f>
        <v>0</v>
      </c>
      <c r="X18" s="3">
        <f>ROUND('Форма 4т'!C195*'Базовые цены за единицу'!X18,2)</f>
        <v>0</v>
      </c>
      <c r="Y18" s="3">
        <f>IF(Определители!I18="9",ROUND((C18+E18)*(Начисления!M18/100)*('Форма 4т'!D206/100),2),0)</f>
        <v>0</v>
      </c>
      <c r="Z18" s="3">
        <f>IF(Определители!I18="9",ROUND((C18+E18)*(100-Начисления!M18/100)*('Форма 4т'!D206/100),2),0)</f>
        <v>0</v>
      </c>
      <c r="AA18" s="3">
        <f>IF(Определители!I18="9",ROUND((C18+E18)*(Начисления!M18/100)*('Форма 4т'!D209/100),2),0)</f>
        <v>0</v>
      </c>
      <c r="AB18" s="3">
        <f>IF(Определители!I18="9",ROUND((C18+E18)*(100-Начисления!M18/100)*('Форма 4т'!D209/100),2),0)</f>
        <v>0</v>
      </c>
      <c r="AC18" s="3">
        <f>IF(Определители!I18="9",ROUND(B18*Начисления!M18/100,2),0)</f>
        <v>0</v>
      </c>
      <c r="AD18" s="3">
        <f>IF(Определители!I18="9",ROUND(B18*(100-Начисления!M18)/100,2),0)</f>
        <v>0</v>
      </c>
      <c r="AE18" s="3">
        <f>ROUND('Форма 4т'!C195*'Базовые цены за единицу'!AE18,2)</f>
        <v>0</v>
      </c>
    </row>
    <row r="19" spans="1:31" ht="10.5">
      <c r="A19" s="3" t="str">
        <f>'Форма 4т'!A214</f>
        <v>11.</v>
      </c>
      <c r="B19" s="3">
        <f t="shared" si="0"/>
        <v>7271.19</v>
      </c>
      <c r="C19" s="3">
        <f>ROUND('Форма 4т'!C214*'Базовые цены за единицу'!C19,2)</f>
        <v>371.73</v>
      </c>
      <c r="D19" s="3">
        <f>ROUND('Форма 4т'!C214*'Базовые цены за единицу'!D19,2)</f>
        <v>413.95</v>
      </c>
      <c r="E19" s="3">
        <f>ROUND('Форма 4т'!C214*'Базовые цены за единицу'!E19,2)</f>
        <v>62.71</v>
      </c>
      <c r="F19" s="3">
        <f>ROUND('Форма 4т'!C214*'Базовые цены за единицу'!F19,2)</f>
        <v>6485.51</v>
      </c>
      <c r="G19" s="3">
        <f>ROUND('Форма 4т'!C214*'Базовые цены за единицу'!G19,2)</f>
        <v>0</v>
      </c>
      <c r="H19" s="3">
        <f>ROUND('Форма 4т'!C214*'Базовые цены за единицу'!H19,2)</f>
        <v>0</v>
      </c>
      <c r="I19" s="7" t="e">
        <f>ОКРУГЛВСЕ('Форма 4т'!C214*'Базовые цены за единицу'!I19,8)</f>
        <v>#NAME?</v>
      </c>
      <c r="J19" s="4" t="e">
        <f>ОКРУГЛВСЕ('Форма 4т'!C214*'Базовые цены за единицу'!J19,8)</f>
        <v>#NAME?</v>
      </c>
      <c r="K19" s="7" t="e">
        <f>ОКРУГЛВСЕ('Форма 4т'!C214*'Базовые цены за единицу'!K19,8)</f>
        <v>#NAME?</v>
      </c>
      <c r="L19" s="3">
        <f>ROUND('Форма 4т'!C214*'Базовые цены за единицу'!L19,2)</f>
        <v>0</v>
      </c>
      <c r="M19" s="3">
        <f>ROUND('Форма 4т'!C214*'Базовые цены за единицу'!M19,2)</f>
        <v>0</v>
      </c>
      <c r="N19" s="3">
        <f>ROUND((C19+E19)*'Форма 4т'!D226/100,2)</f>
        <v>477.88</v>
      </c>
      <c r="O19" s="3">
        <f>ROUND((C19+E19)*'Форма 4т'!D229/100,2)</f>
        <v>295.42</v>
      </c>
      <c r="P19" s="3">
        <f>ROUND('Форма 4т'!C214*'Базовые цены за единицу'!P19,2)</f>
        <v>408.91</v>
      </c>
      <c r="Q19" s="3">
        <f>ROUND('Форма 4т'!C214*'Базовые цены за единицу'!Q19,2)</f>
        <v>68.99</v>
      </c>
      <c r="R19" s="3">
        <f>ROUND('Форма 4т'!C214*'Базовые цены за единицу'!R19,2)</f>
        <v>252.78</v>
      </c>
      <c r="S19" s="3">
        <f>ROUND('Форма 4т'!C214*'Базовые цены за единицу'!S19,2)</f>
        <v>42.65</v>
      </c>
      <c r="T19" s="3">
        <f>ROUND('Форма 4т'!C214*'Базовые цены за единицу'!T19,2)</f>
        <v>0</v>
      </c>
      <c r="U19" s="3">
        <f>ROUND('Форма 4т'!C214*'Базовые цены за единицу'!U19,2)</f>
        <v>0</v>
      </c>
      <c r="V19" s="3">
        <f>ROUND('Форма 4т'!C214*'Базовые цены за единицу'!V19,2)</f>
        <v>0</v>
      </c>
      <c r="X19" s="3">
        <f>ROUND('Форма 4т'!C214*'Базовые цены за единицу'!X19,2)</f>
        <v>0</v>
      </c>
      <c r="Y19" s="3">
        <f>IF(Определители!I19="9",ROUND((C19+E19)*(Начисления!M19/100)*('Форма 4т'!D226/100),2),0)</f>
        <v>0</v>
      </c>
      <c r="Z19" s="3">
        <f>IF(Определители!I19="9",ROUND((C19+E19)*(100-Начисления!M19/100)*('Форма 4т'!D226/100),2),0)</f>
        <v>0</v>
      </c>
      <c r="AA19" s="3">
        <f>IF(Определители!I19="9",ROUND((C19+E19)*(Начисления!M19/100)*('Форма 4т'!D229/100),2),0)</f>
        <v>0</v>
      </c>
      <c r="AB19" s="3">
        <f>IF(Определители!I19="9",ROUND((C19+E19)*(100-Начисления!M19/100)*('Форма 4т'!D229/100),2),0)</f>
        <v>0</v>
      </c>
      <c r="AC19" s="3">
        <f>IF(Определители!I19="9",ROUND(B19*Начисления!M19/100,2),0)</f>
        <v>0</v>
      </c>
      <c r="AD19" s="3">
        <f>IF(Определители!I19="9",ROUND(B19*(100-Начисления!M19)/100,2),0)</f>
        <v>0</v>
      </c>
      <c r="AE19" s="3">
        <f>ROUND('Форма 4т'!C214*'Базовые цены за единицу'!AE19,2)</f>
        <v>0</v>
      </c>
    </row>
    <row r="20" spans="1:31" ht="10.5">
      <c r="A20" s="3" t="str">
        <f>'Форма 4т'!A234</f>
        <v>12.</v>
      </c>
      <c r="B20" s="3">
        <f t="shared" si="0"/>
        <v>1061.7</v>
      </c>
      <c r="C20" s="3">
        <f>ROUND('Форма 4т'!C234*'Базовые цены за единицу'!C20,2)</f>
        <v>69.82</v>
      </c>
      <c r="D20" s="3">
        <f>ROUND('Форма 4т'!C234*'Базовые цены за единицу'!D20,2)</f>
        <v>7.48</v>
      </c>
      <c r="E20" s="3">
        <f>ROUND('Форма 4т'!C234*'Базовые цены за единицу'!E20,2)</f>
        <v>0.47</v>
      </c>
      <c r="F20" s="3">
        <f>ROUND('Форма 4т'!C234*'Базовые цены за единицу'!F20,2)</f>
        <v>984.4</v>
      </c>
      <c r="G20" s="3">
        <f>ROUND('Форма 4т'!C234*'Базовые цены за единицу'!G20,2)</f>
        <v>0</v>
      </c>
      <c r="H20" s="3">
        <f>ROUND('Форма 4т'!C234*'Базовые цены за единицу'!H20,2)</f>
        <v>0</v>
      </c>
      <c r="I20" s="7" t="e">
        <f>ОКРУГЛВСЕ('Форма 4т'!C234*'Базовые цены за единицу'!I20,8)</f>
        <v>#NAME?</v>
      </c>
      <c r="J20" s="4" t="e">
        <f>ОКРУГЛВСЕ('Форма 4т'!C234*'Базовые цены за единицу'!J20,8)</f>
        <v>#NAME?</v>
      </c>
      <c r="K20" s="7" t="e">
        <f>ОКРУГЛВСЕ('Форма 4т'!C234*'Базовые цены за единицу'!K20,8)</f>
        <v>#NAME?</v>
      </c>
      <c r="L20" s="3">
        <f>ROUND('Форма 4т'!C234*'Базовые цены за единицу'!L20,2)</f>
        <v>0</v>
      </c>
      <c r="M20" s="3">
        <f>ROUND('Форма 4т'!C234*'Базовые цены за единицу'!M20,2)</f>
        <v>0</v>
      </c>
      <c r="N20" s="3">
        <f>ROUND((C20+E20)*'Форма 4т'!D246/100,2)</f>
        <v>77.32</v>
      </c>
      <c r="O20" s="3">
        <f>ROUND((C20+E20)*'Форма 4т'!D249/100,2)</f>
        <v>47.8</v>
      </c>
      <c r="P20" s="3">
        <f>ROUND('Форма 4т'!C234*'Базовые цены за единицу'!P20,2)</f>
        <v>76.8</v>
      </c>
      <c r="Q20" s="3">
        <f>ROUND('Форма 4т'!C234*'Базовые цены за единицу'!Q20,2)</f>
        <v>0.51</v>
      </c>
      <c r="R20" s="3">
        <f>ROUND('Форма 4т'!C234*'Базовые цены за единицу'!R20,2)</f>
        <v>47.48</v>
      </c>
      <c r="S20" s="3">
        <f>ROUND('Форма 4т'!C234*'Базовые цены за единицу'!S20,2)</f>
        <v>0.32</v>
      </c>
      <c r="T20" s="3">
        <f>ROUND('Форма 4т'!C234*'Базовые цены за единицу'!T20,2)</f>
        <v>0</v>
      </c>
      <c r="U20" s="3">
        <f>ROUND('Форма 4т'!C234*'Базовые цены за единицу'!U20,2)</f>
        <v>0</v>
      </c>
      <c r="V20" s="3">
        <f>ROUND('Форма 4т'!C234*'Базовые цены за единицу'!V20,2)</f>
        <v>0</v>
      </c>
      <c r="X20" s="3">
        <f>ROUND('Форма 4т'!C234*'Базовые цены за единицу'!X20,2)</f>
        <v>0</v>
      </c>
      <c r="Y20" s="3">
        <f>IF(Определители!I20="9",ROUND((C20+E20)*(Начисления!M20/100)*('Форма 4т'!D246/100),2),0)</f>
        <v>0</v>
      </c>
      <c r="Z20" s="3">
        <f>IF(Определители!I20="9",ROUND((C20+E20)*(100-Начисления!M20/100)*('Форма 4т'!D246/100),2),0)</f>
        <v>0</v>
      </c>
      <c r="AA20" s="3">
        <f>IF(Определители!I20="9",ROUND((C20+E20)*(Начисления!M20/100)*('Форма 4т'!D249/100),2),0)</f>
        <v>0</v>
      </c>
      <c r="AB20" s="3">
        <f>IF(Определители!I20="9",ROUND((C20+E20)*(100-Начисления!M20/100)*('Форма 4т'!D249/100),2),0)</f>
        <v>0</v>
      </c>
      <c r="AC20" s="3">
        <f>IF(Определители!I20="9",ROUND(B20*Начисления!M20/100,2),0)</f>
        <v>0</v>
      </c>
      <c r="AD20" s="3">
        <f>IF(Определители!I20="9",ROUND(B20*(100-Начисления!M20)/100,2),0)</f>
        <v>0</v>
      </c>
      <c r="AE20" s="3">
        <f>ROUND('Форма 4т'!C234*'Базовые цены за единицу'!AE20,2)</f>
        <v>0</v>
      </c>
    </row>
    <row r="21" spans="1:31" ht="10.5">
      <c r="A21" s="3" t="str">
        <f>'Форма 4т'!A254</f>
        <v>13.</v>
      </c>
      <c r="B21" s="3">
        <f t="shared" si="0"/>
        <v>128.28</v>
      </c>
      <c r="C21" s="3">
        <f>ROUND('Форма 4т'!C254*'Базовые цены за единицу'!C21,2)</f>
        <v>116.83</v>
      </c>
      <c r="D21" s="3">
        <f>ROUND('Форма 4т'!C254*'Базовые цены за единицу'!D21,2)</f>
        <v>11.45</v>
      </c>
      <c r="E21" s="3">
        <f>ROUND('Форма 4т'!C254*'Базовые цены за единицу'!E21,2)</f>
        <v>1.42</v>
      </c>
      <c r="F21" s="3">
        <f>ROUND('Форма 4т'!C254*'Базовые цены за единицу'!F21,2)</f>
        <v>0</v>
      </c>
      <c r="G21" s="3">
        <f>ROUND('Форма 4т'!C254*'Базовые цены за единицу'!G21,2)</f>
        <v>0</v>
      </c>
      <c r="H21" s="3">
        <f>ROUND('Форма 4т'!C254*'Базовые цены за единицу'!H21,2)</f>
        <v>0</v>
      </c>
      <c r="I21" s="7" t="e">
        <f>ОКРУГЛВСЕ('Форма 4т'!C254*'Базовые цены за единицу'!I21,8)</f>
        <v>#NAME?</v>
      </c>
      <c r="J21" s="4" t="e">
        <f>ОКРУГЛВСЕ('Форма 4т'!C254*'Базовые цены за единицу'!J21,8)</f>
        <v>#NAME?</v>
      </c>
      <c r="K21" s="7" t="e">
        <f>ОКРУГЛВСЕ('Форма 4т'!C254*'Базовые цены за единицу'!K21,8)</f>
        <v>#NAME?</v>
      </c>
      <c r="L21" s="3">
        <f>ROUND('Форма 4т'!C254*'Базовые цены за единицу'!L21,2)</f>
        <v>0</v>
      </c>
      <c r="M21" s="3">
        <f>ROUND('Форма 4т'!C254*'Базовые цены за единицу'!M21,2)</f>
        <v>0</v>
      </c>
      <c r="N21" s="3">
        <f>ROUND((C21+E21)*'Форма 4т'!D265/100,2)</f>
        <v>127.71</v>
      </c>
      <c r="O21" s="3">
        <f>ROUND((C21+E21)*'Форма 4т'!D268/100,2)</f>
        <v>76.86</v>
      </c>
      <c r="P21" s="3">
        <f>ROUND('Форма 4т'!C254*'Базовые цены за единицу'!P21,2)</f>
        <v>126.18</v>
      </c>
      <c r="Q21" s="3">
        <f>ROUND('Форма 4т'!C254*'Базовые цены за единицу'!Q21,2)</f>
        <v>1.54</v>
      </c>
      <c r="R21" s="3">
        <f>ROUND('Форма 4т'!C254*'Базовые цены за единицу'!R21,2)</f>
        <v>75.94</v>
      </c>
      <c r="S21" s="3">
        <f>ROUND('Форма 4т'!C254*'Базовые цены за единицу'!S21,2)</f>
        <v>0.93</v>
      </c>
      <c r="T21" s="3">
        <f>ROUND('Форма 4т'!C254*'Базовые цены за единицу'!T21,2)</f>
        <v>0</v>
      </c>
      <c r="U21" s="3">
        <f>ROUND('Форма 4т'!C254*'Базовые цены за единицу'!U21,2)</f>
        <v>0</v>
      </c>
      <c r="V21" s="3">
        <f>ROUND('Форма 4т'!C254*'Базовые цены за единицу'!V21,2)</f>
        <v>0</v>
      </c>
      <c r="X21" s="3">
        <f>ROUND('Форма 4т'!C254*'Базовые цены за единицу'!X21,2)</f>
        <v>0</v>
      </c>
      <c r="Y21" s="3">
        <f>IF(Определители!I21="9",ROUND((C21+E21)*(Начисления!M21/100)*('Форма 4т'!D265/100),2),0)</f>
        <v>0</v>
      </c>
      <c r="Z21" s="3">
        <f>IF(Определители!I21="9",ROUND((C21+E21)*(100-Начисления!M21/100)*('Форма 4т'!D265/100),2),0)</f>
        <v>0</v>
      </c>
      <c r="AA21" s="3">
        <f>IF(Определители!I21="9",ROUND((C21+E21)*(Начисления!M21/100)*('Форма 4т'!D268/100),2),0)</f>
        <v>0</v>
      </c>
      <c r="AB21" s="3">
        <f>IF(Определители!I21="9",ROUND((C21+E21)*(100-Начисления!M21/100)*('Форма 4т'!D268/100),2),0)</f>
        <v>0</v>
      </c>
      <c r="AC21" s="3">
        <f>IF(Определители!I21="9",ROUND(B21*Начисления!M21/100,2),0)</f>
        <v>0</v>
      </c>
      <c r="AD21" s="3">
        <f>IF(Определители!I21="9",ROUND(B21*(100-Начисления!M21)/100,2),0)</f>
        <v>0</v>
      </c>
      <c r="AE21" s="3">
        <f>ROUND('Форма 4т'!C254*'Базовые цены за единицу'!AE21,2)</f>
        <v>0</v>
      </c>
    </row>
    <row r="22" spans="1:31" ht="10.5">
      <c r="A22" s="3" t="str">
        <f>'Форма 4т'!A274</f>
        <v>14.</v>
      </c>
      <c r="B22" s="3">
        <f t="shared" si="0"/>
        <v>388.06</v>
      </c>
      <c r="C22" s="3">
        <f>ROUND('Форма 4т'!C274*'Базовые цены за единицу'!C22,2)</f>
        <v>0</v>
      </c>
      <c r="D22" s="3">
        <f>ROUND('Форма 4т'!C274*'Базовые цены за единицу'!D22,2)</f>
        <v>0</v>
      </c>
      <c r="E22" s="3">
        <f>ROUND('Форма 4т'!C274*'Базовые цены за единицу'!E22,2)</f>
        <v>0</v>
      </c>
      <c r="F22" s="3">
        <f>ROUND('Форма 4т'!C274*'Базовые цены за единицу'!F22,2)</f>
        <v>388.06</v>
      </c>
      <c r="G22" s="3">
        <f>ROUND('Форма 4т'!C274*'Базовые цены за единицу'!G22,2)</f>
        <v>349.6</v>
      </c>
      <c r="H22" s="3">
        <f>ROUND('Форма 4т'!C274*'Базовые цены за единицу'!H22,2)</f>
        <v>0</v>
      </c>
      <c r="I22" s="7" t="e">
        <f>ОКРУГЛВСЕ('Форма 4т'!C274*'Базовые цены за единицу'!I22,8)</f>
        <v>#NAME?</v>
      </c>
      <c r="J22" s="4" t="e">
        <f>ОКРУГЛВСЕ('Форма 4т'!C274*'Базовые цены за единицу'!J22,8)</f>
        <v>#NAME?</v>
      </c>
      <c r="K22" s="7" t="e">
        <f>ОКРУГЛВСЕ('Форма 4т'!C274*'Базовые цены за единицу'!K22,8)</f>
        <v>#NAME?</v>
      </c>
      <c r="L22" s="3">
        <f>ROUND('Форма 4т'!C274*'Базовые цены за единицу'!L22,2)</f>
        <v>30.25</v>
      </c>
      <c r="M22" s="3">
        <f>ROUND('Форма 4т'!C274*'Базовые цены за единицу'!M22,2)</f>
        <v>0</v>
      </c>
      <c r="N22" s="3">
        <f>ROUND((C22+E22)*'Форма 4т'!D285/100,2)</f>
        <v>0</v>
      </c>
      <c r="O22" s="3">
        <f>ROUND((C22+E22)*'Форма 4т'!D288/100,2)</f>
        <v>0</v>
      </c>
      <c r="P22" s="3">
        <f>ROUND('Форма 4т'!C274*'Базовые цены за единицу'!P22,2)</f>
        <v>0</v>
      </c>
      <c r="Q22" s="3">
        <f>ROUND('Форма 4т'!C274*'Базовые цены за единицу'!Q22,2)</f>
        <v>0</v>
      </c>
      <c r="R22" s="3">
        <f>ROUND('Форма 4т'!C274*'Базовые цены за единицу'!R22,2)</f>
        <v>0</v>
      </c>
      <c r="S22" s="3">
        <f>ROUND('Форма 4т'!C274*'Базовые цены за единицу'!S22,2)</f>
        <v>0</v>
      </c>
      <c r="T22" s="3">
        <f>ROUND('Форма 4т'!C274*'Базовые цены за единицу'!T22,2)</f>
        <v>0</v>
      </c>
      <c r="U22" s="3">
        <f>ROUND('Форма 4т'!C274*'Базовые цены за единицу'!U22,2)</f>
        <v>0</v>
      </c>
      <c r="V22" s="3">
        <f>ROUND('Форма 4т'!C274*'Базовые цены за единицу'!V22,2)</f>
        <v>0</v>
      </c>
      <c r="X22" s="3">
        <f>ROUND('Форма 4т'!C274*'Базовые цены за единицу'!X22,2)</f>
        <v>0</v>
      </c>
      <c r="Y22" s="3">
        <f>IF(Определители!I22="9",ROUND((C22+E22)*(Начисления!M22/100)*('Форма 4т'!D285/100),2),0)</f>
        <v>0</v>
      </c>
      <c r="Z22" s="3">
        <f>IF(Определители!I22="9",ROUND((C22+E22)*(100-Начисления!M22/100)*('Форма 4т'!D285/100),2),0)</f>
        <v>0</v>
      </c>
      <c r="AA22" s="3">
        <f>IF(Определители!I22="9",ROUND((C22+E22)*(Начисления!M22/100)*('Форма 4т'!D288/100),2),0)</f>
        <v>0</v>
      </c>
      <c r="AB22" s="3">
        <f>IF(Определители!I22="9",ROUND((C22+E22)*(100-Начисления!M22/100)*('Форма 4т'!D288/100),2),0)</f>
        <v>0</v>
      </c>
      <c r="AC22" s="3">
        <f>IF(Определители!I22="9",ROUND(B22*Начисления!M22/100,2),0)</f>
        <v>0</v>
      </c>
      <c r="AD22" s="3">
        <f>IF(Определители!I22="9",ROUND(B22*(100-Начисления!M22)/100,2),0)</f>
        <v>0</v>
      </c>
      <c r="AE22" s="3">
        <f>ROUND('Форма 4т'!C274*'Базовые цены за единицу'!AE22,2)</f>
        <v>0</v>
      </c>
    </row>
    <row r="23" spans="1:31" ht="10.5">
      <c r="A23" s="3" t="str">
        <f>'Форма 4т'!A293</f>
        <v>15.</v>
      </c>
      <c r="B23" s="3">
        <f t="shared" si="0"/>
        <v>194.03</v>
      </c>
      <c r="C23" s="3">
        <f>ROUND('Форма 4т'!C293*'Базовые цены за единицу'!C23,2)</f>
        <v>25.64</v>
      </c>
      <c r="D23" s="3">
        <f>ROUND('Форма 4т'!C293*'Базовые цены за единицу'!D23,2)</f>
        <v>146.3</v>
      </c>
      <c r="E23" s="3">
        <f>ROUND('Форма 4т'!C293*'Базовые цены за единицу'!E23,2)</f>
        <v>22.18</v>
      </c>
      <c r="F23" s="3">
        <f>ROUND('Форма 4т'!C293*'Базовые цены за единицу'!F23,2)</f>
        <v>22.09</v>
      </c>
      <c r="G23" s="3">
        <f>ROUND('Форма 4т'!C293*'Базовые цены за единицу'!G23,2)</f>
        <v>0</v>
      </c>
      <c r="H23" s="3">
        <f>ROUND('Форма 4т'!C293*'Базовые цены за единицу'!H23,2)</f>
        <v>0</v>
      </c>
      <c r="I23" s="7" t="e">
        <f>ОКРУГЛВСЕ('Форма 4т'!C293*'Базовые цены за единицу'!I23,8)</f>
        <v>#NAME?</v>
      </c>
      <c r="J23" s="4" t="e">
        <f>ОКРУГЛВСЕ('Форма 4т'!C293*'Базовые цены за единицу'!J23,8)</f>
        <v>#NAME?</v>
      </c>
      <c r="K23" s="7" t="e">
        <f>ОКРУГЛВСЕ('Форма 4т'!C293*'Базовые цены за единицу'!K23,8)</f>
        <v>#NAME?</v>
      </c>
      <c r="L23" s="3">
        <f>ROUND('Форма 4т'!C293*'Базовые цены за единицу'!L23,2)</f>
        <v>0</v>
      </c>
      <c r="M23" s="3">
        <f>ROUND('Форма 4т'!C293*'Базовые цены за единицу'!M23,2)</f>
        <v>0</v>
      </c>
      <c r="N23" s="3">
        <f>ROUND((C23+E23)*'Форма 4т'!D305/100,2)</f>
        <v>66.95</v>
      </c>
      <c r="O23" s="3">
        <f>ROUND((C23+E23)*'Форма 4т'!D308/100,2)</f>
        <v>40.65</v>
      </c>
      <c r="P23" s="3">
        <f>ROUND('Форма 4т'!C293*'Базовые цены за единицу'!P23,2)</f>
        <v>35.89</v>
      </c>
      <c r="Q23" s="3">
        <f>ROUND('Форма 4т'!C293*'Базовые цены за единицу'!Q23,2)</f>
        <v>31.06</v>
      </c>
      <c r="R23" s="3">
        <f>ROUND('Форма 4т'!C293*'Базовые цены за единицу'!R23,2)</f>
        <v>21.79</v>
      </c>
      <c r="S23" s="3">
        <f>ROUND('Форма 4т'!C293*'Базовые цены за единицу'!S23,2)</f>
        <v>18.86</v>
      </c>
      <c r="T23" s="3">
        <f>ROUND('Форма 4т'!C293*'Базовые цены за единицу'!T23,2)</f>
        <v>0</v>
      </c>
      <c r="U23" s="3">
        <f>ROUND('Форма 4т'!C293*'Базовые цены за единицу'!U23,2)</f>
        <v>0</v>
      </c>
      <c r="V23" s="3">
        <f>ROUND('Форма 4т'!C293*'Базовые цены за единицу'!V23,2)</f>
        <v>0</v>
      </c>
      <c r="X23" s="3">
        <f>ROUND('Форма 4т'!C293*'Базовые цены за единицу'!X23,2)</f>
        <v>0</v>
      </c>
      <c r="Y23" s="3">
        <f>IF(Определители!I23="9",ROUND((C23+E23)*(Начисления!M23/100)*('Форма 4т'!D305/100),2),0)</f>
        <v>0</v>
      </c>
      <c r="Z23" s="3">
        <f>IF(Определители!I23="9",ROUND((C23+E23)*(100-Начисления!M23/100)*('Форма 4т'!D305/100),2),0)</f>
        <v>0</v>
      </c>
      <c r="AA23" s="3">
        <f>IF(Определители!I23="9",ROUND((C23+E23)*(Начисления!M23/100)*('Форма 4т'!D308/100),2),0)</f>
        <v>0</v>
      </c>
      <c r="AB23" s="3">
        <f>IF(Определители!I23="9",ROUND((C23+E23)*(100-Начисления!M23/100)*('Форма 4т'!D308/100),2),0)</f>
        <v>0</v>
      </c>
      <c r="AC23" s="3">
        <f>IF(Определители!I23="9",ROUND(B23*Начисления!M23/100,2),0)</f>
        <v>0</v>
      </c>
      <c r="AD23" s="3">
        <f>IF(Определители!I23="9",ROUND(B23*(100-Начисления!M23)/100,2),0)</f>
        <v>0</v>
      </c>
      <c r="AE23" s="3">
        <f>ROUND('Форма 4т'!C293*'Базовые цены за единицу'!AE23,2)</f>
        <v>0</v>
      </c>
    </row>
    <row r="24" spans="1:31" ht="10.5">
      <c r="A24" s="3" t="str">
        <f>'Форма 4т'!A311</f>
        <v>16.</v>
      </c>
      <c r="B24" s="3">
        <f t="shared" si="0"/>
        <v>597.9</v>
      </c>
      <c r="C24" s="3">
        <f>ROUND('Форма 4т'!C311*'Базовые цены за единицу'!C24,2)</f>
        <v>0</v>
      </c>
      <c r="D24" s="3">
        <f>ROUND('Форма 4т'!C311*'Базовые цены за единицу'!D24,2)</f>
        <v>0</v>
      </c>
      <c r="E24" s="3">
        <f>ROUND('Форма 4т'!C311*'Базовые цены за единицу'!E24,2)</f>
        <v>0</v>
      </c>
      <c r="F24" s="3">
        <f>ROUND('Форма 4т'!C311*'Базовые цены за единицу'!F24,2)</f>
        <v>597.9</v>
      </c>
      <c r="G24" s="3">
        <f>ROUND('Форма 4т'!C311*'Базовые цены за единицу'!G24,2)</f>
        <v>538.65</v>
      </c>
      <c r="H24" s="3">
        <f>ROUND('Форма 4т'!C311*'Базовые цены за единицу'!H24,2)</f>
        <v>0</v>
      </c>
      <c r="I24" s="7" t="e">
        <f>ОКРУГЛВСЕ('Форма 4т'!C311*'Базовые цены за единицу'!I24,8)</f>
        <v>#NAME?</v>
      </c>
      <c r="J24" s="4" t="e">
        <f>ОКРУГЛВСЕ('Форма 4т'!C311*'Базовые цены за единицу'!J24,8)</f>
        <v>#NAME?</v>
      </c>
      <c r="K24" s="7" t="e">
        <f>ОКРУГЛВСЕ('Форма 4т'!C311*'Базовые цены за единицу'!K24,8)</f>
        <v>#NAME?</v>
      </c>
      <c r="L24" s="3">
        <f>ROUND('Форма 4т'!C311*'Базовые цены за единицу'!L24,2)</f>
        <v>0</v>
      </c>
      <c r="M24" s="3">
        <f>ROUND('Форма 4т'!C311*'Базовые цены за единицу'!M24,2)</f>
        <v>0</v>
      </c>
      <c r="N24" s="3">
        <f>ROUND((C24+E24)*'Форма 4т'!D322/100,2)</f>
        <v>0</v>
      </c>
      <c r="O24" s="3">
        <f>ROUND((C24+E24)*'Форма 4т'!D325/100,2)</f>
        <v>0</v>
      </c>
      <c r="P24" s="3">
        <f>ROUND('Форма 4т'!C311*'Базовые цены за единицу'!P24,2)</f>
        <v>0</v>
      </c>
      <c r="Q24" s="3">
        <f>ROUND('Форма 4т'!C311*'Базовые цены за единицу'!Q24,2)</f>
        <v>0</v>
      </c>
      <c r="R24" s="3">
        <f>ROUND('Форма 4т'!C311*'Базовые цены за единицу'!R24,2)</f>
        <v>0</v>
      </c>
      <c r="S24" s="3">
        <f>ROUND('Форма 4т'!C311*'Базовые цены за единицу'!S24,2)</f>
        <v>0</v>
      </c>
      <c r="T24" s="3">
        <f>ROUND('Форма 4т'!C311*'Базовые цены за единицу'!T24,2)</f>
        <v>0</v>
      </c>
      <c r="U24" s="3">
        <f>ROUND('Форма 4т'!C311*'Базовые цены за единицу'!U24,2)</f>
        <v>0</v>
      </c>
      <c r="V24" s="3">
        <f>ROUND('Форма 4т'!C311*'Базовые цены за единицу'!V24,2)</f>
        <v>0</v>
      </c>
      <c r="X24" s="3">
        <f>ROUND('Форма 4т'!C311*'Базовые цены за единицу'!X24,2)</f>
        <v>0</v>
      </c>
      <c r="Y24" s="3">
        <f>IF(Определители!I24="9",ROUND((C24+E24)*(Начисления!M24/100)*('Форма 4т'!D322/100),2),0)</f>
        <v>0</v>
      </c>
      <c r="Z24" s="3">
        <f>IF(Определители!I24="9",ROUND((C24+E24)*(100-Начисления!M24/100)*('Форма 4т'!D322/100),2),0)</f>
        <v>0</v>
      </c>
      <c r="AA24" s="3">
        <f>IF(Определители!I24="9",ROUND((C24+E24)*(Начисления!M24/100)*('Форма 4т'!D325/100),2),0)</f>
        <v>0</v>
      </c>
      <c r="AB24" s="3">
        <f>IF(Определители!I24="9",ROUND((C24+E24)*(100-Начисления!M24/100)*('Форма 4т'!D325/100),2),0)</f>
        <v>0</v>
      </c>
      <c r="AC24" s="3">
        <f>IF(Определители!I24="9",ROUND(B24*Начисления!M24/100,2),0)</f>
        <v>0</v>
      </c>
      <c r="AD24" s="3">
        <f>IF(Определители!I24="9",ROUND(B24*(100-Начисления!M24)/100,2),0)</f>
        <v>0</v>
      </c>
      <c r="AE24" s="3">
        <f>ROUND('Форма 4т'!C311*'Базовые цены за единицу'!AE24,2)</f>
        <v>0</v>
      </c>
    </row>
    <row r="25" spans="1:31" ht="10.5">
      <c r="A25" s="3" t="str">
        <f>'Форма 4т'!A330</f>
        <v>17.</v>
      </c>
      <c r="B25" s="3">
        <f t="shared" si="0"/>
        <v>216.65</v>
      </c>
      <c r="C25" s="3">
        <f>ROUND('Форма 4т'!C330*'Базовые цены за единицу'!C25,2)</f>
        <v>128.47</v>
      </c>
      <c r="D25" s="3">
        <f>ROUND('Форма 4т'!C330*'Базовые цены за единицу'!D25,2)</f>
        <v>2.48</v>
      </c>
      <c r="E25" s="3">
        <f>ROUND('Форма 4т'!C330*'Базовые цены за единицу'!E25,2)</f>
        <v>0</v>
      </c>
      <c r="F25" s="3">
        <f>ROUND('Форма 4т'!C330*'Базовые цены за единицу'!F25,2)</f>
        <v>85.7</v>
      </c>
      <c r="G25" s="3">
        <f>ROUND('Форма 4т'!C330*'Базовые цены за единицу'!G25,2)</f>
        <v>0</v>
      </c>
      <c r="H25" s="3">
        <f>ROUND('Форма 4т'!C330*'Базовые цены за единицу'!H25,2)</f>
        <v>0</v>
      </c>
      <c r="I25" s="7" t="e">
        <f>ОКРУГЛВСЕ('Форма 4т'!C330*'Базовые цены за единицу'!I25,8)</f>
        <v>#NAME?</v>
      </c>
      <c r="J25" s="4" t="e">
        <f>ОКРУГЛВСЕ('Форма 4т'!C330*'Базовые цены за единицу'!J25,8)</f>
        <v>#NAME?</v>
      </c>
      <c r="K25" s="7" t="e">
        <f>ОКРУГЛВСЕ('Форма 4т'!C330*'Базовые цены за единицу'!K25,8)</f>
        <v>#NAME?</v>
      </c>
      <c r="L25" s="3">
        <f>ROUND('Форма 4т'!C330*'Базовые цены за единицу'!L25,2)</f>
        <v>0</v>
      </c>
      <c r="M25" s="3">
        <f>ROUND('Форма 4т'!C330*'Базовые цены за единицу'!M25,2)</f>
        <v>0</v>
      </c>
      <c r="N25" s="3">
        <f>ROUND((C25+E25)*'Форма 4т'!D342/100,2)</f>
        <v>141.32</v>
      </c>
      <c r="O25" s="3">
        <f>ROUND((C25+E25)*'Форма 4т'!D345/100,2)</f>
        <v>87.36</v>
      </c>
      <c r="P25" s="3">
        <f>ROUND('Форма 4т'!C330*'Базовые цены за единицу'!P25,2)</f>
        <v>141.31</v>
      </c>
      <c r="Q25" s="3">
        <f>ROUND('Форма 4т'!C330*'Базовые цены за единицу'!Q25,2)</f>
        <v>0</v>
      </c>
      <c r="R25" s="3">
        <f>ROUND('Форма 4т'!C330*'Базовые цены за единицу'!R25,2)</f>
        <v>87.36</v>
      </c>
      <c r="S25" s="3">
        <f>ROUND('Форма 4т'!C330*'Базовые цены за единицу'!S25,2)</f>
        <v>0</v>
      </c>
      <c r="T25" s="3">
        <f>ROUND('Форма 4т'!C330*'Базовые цены за единицу'!T25,2)</f>
        <v>0</v>
      </c>
      <c r="U25" s="3">
        <f>ROUND('Форма 4т'!C330*'Базовые цены за единицу'!U25,2)</f>
        <v>0</v>
      </c>
      <c r="V25" s="3">
        <f>ROUND('Форма 4т'!C330*'Базовые цены за единицу'!V25,2)</f>
        <v>0</v>
      </c>
      <c r="X25" s="3">
        <f>ROUND('Форма 4т'!C330*'Базовые цены за единицу'!X25,2)</f>
        <v>0</v>
      </c>
      <c r="Y25" s="3">
        <f>IF(Определители!I25="9",ROUND((C25+E25)*(Начисления!M25/100)*('Форма 4т'!D342/100),2),0)</f>
        <v>0</v>
      </c>
      <c r="Z25" s="3">
        <f>IF(Определители!I25="9",ROUND((C25+E25)*(100-Начисления!M25/100)*('Форма 4т'!D342/100),2),0)</f>
        <v>0</v>
      </c>
      <c r="AA25" s="3">
        <f>IF(Определители!I25="9",ROUND((C25+E25)*(Начисления!M25/100)*('Форма 4т'!D345/100),2),0)</f>
        <v>0</v>
      </c>
      <c r="AB25" s="3">
        <f>IF(Определители!I25="9",ROUND((C25+E25)*(100-Начисления!M25/100)*('Форма 4т'!D345/100),2),0)</f>
        <v>0</v>
      </c>
      <c r="AC25" s="3">
        <f>IF(Определители!I25="9",ROUND(B25*Начисления!M25/100,2),0)</f>
        <v>0</v>
      </c>
      <c r="AD25" s="3">
        <f>IF(Определители!I25="9",ROUND(B25*(100-Начисления!M25)/100,2),0)</f>
        <v>0</v>
      </c>
      <c r="AE25" s="3">
        <f>ROUND('Форма 4т'!C330*'Базовые цены за единицу'!AE25,2)</f>
        <v>0</v>
      </c>
    </row>
    <row r="27" spans="2:14" ht="10.5">
      <c r="B27" s="83" t="s">
        <v>151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</row>
    <row r="28" spans="2:14" ht="10.5"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</row>
    <row r="29" spans="1:31" ht="10.5">
      <c r="A29" s="3" t="str">
        <f>'Форма 4т'!A432</f>
        <v>18.</v>
      </c>
      <c r="B29" s="3">
        <f>ROUND(C29+D29+F29,2)</f>
        <v>67.37</v>
      </c>
      <c r="C29" s="3">
        <f>ROUND('Форма 4т'!C432*'Базовые цены за единицу'!C29,2)</f>
        <v>48.73</v>
      </c>
      <c r="D29" s="3">
        <f>ROUND('Форма 4т'!C432*'Базовые цены за единицу'!D29,2)</f>
        <v>18.64</v>
      </c>
      <c r="E29" s="3">
        <f>ROUND('Форма 4т'!C432*'Базовые цены за единицу'!E29,2)</f>
        <v>0</v>
      </c>
      <c r="F29" s="3">
        <f>ROUND('Форма 4т'!C432*'Базовые цены за единицу'!F29,2)</f>
        <v>0</v>
      </c>
      <c r="G29" s="3">
        <f>ROUND('Форма 4т'!C432*'Базовые цены за единицу'!G29,2)</f>
        <v>0</v>
      </c>
      <c r="H29" s="3">
        <f>ROUND('Форма 4т'!C432*'Базовые цены за единицу'!H29,2)</f>
        <v>0</v>
      </c>
      <c r="I29" s="7" t="e">
        <f>ОКРУГЛВСЕ('Форма 4т'!C432*'Базовые цены за единицу'!I29,8)</f>
        <v>#NAME?</v>
      </c>
      <c r="J29" s="4" t="e">
        <f>ОКРУГЛВСЕ('Форма 4т'!C432*'Базовые цены за единицу'!J29,8)</f>
        <v>#NAME?</v>
      </c>
      <c r="K29" s="7" t="e">
        <f>ОКРУГЛВСЕ('Форма 4т'!C432*'Базовые цены за единицу'!K29,8)</f>
        <v>#NAME?</v>
      </c>
      <c r="L29" s="3">
        <f>ROUND('Форма 4т'!C432*'Базовые цены за единицу'!L29,2)</f>
        <v>0</v>
      </c>
      <c r="M29" s="3">
        <f>ROUND('Форма 4т'!C432*'Базовые цены за единицу'!M29,2)</f>
        <v>0</v>
      </c>
      <c r="N29" s="3">
        <f>ROUND((C29+E29)*'Форма 4т'!D442/100,2)</f>
        <v>48.24</v>
      </c>
      <c r="O29" s="3">
        <f>ROUND((C29+E29)*'Форма 4т'!D445/100,2)</f>
        <v>29.24</v>
      </c>
      <c r="P29" s="3">
        <f>ROUND('Форма 4т'!C432*'Базовые цены за единицу'!P29,2)</f>
        <v>48.24</v>
      </c>
      <c r="Q29" s="3">
        <f>ROUND('Форма 4т'!C432*'Базовые цены за единицу'!Q29,2)</f>
        <v>0</v>
      </c>
      <c r="R29" s="3">
        <f>ROUND('Форма 4т'!C432*'Базовые цены за единицу'!R29,2)</f>
        <v>29.24</v>
      </c>
      <c r="S29" s="3">
        <f>ROUND('Форма 4т'!C432*'Базовые цены за единицу'!S29,2)</f>
        <v>0</v>
      </c>
      <c r="T29" s="3">
        <f>ROUND('Форма 4т'!C432*'Базовые цены за единицу'!T29,2)</f>
        <v>0</v>
      </c>
      <c r="U29" s="3">
        <f>ROUND('Форма 4т'!C432*'Базовые цены за единицу'!U29,2)</f>
        <v>0</v>
      </c>
      <c r="V29" s="3">
        <f>ROUND('Форма 4т'!C432*'Базовые цены за единицу'!V29,2)</f>
        <v>0</v>
      </c>
      <c r="X29" s="3">
        <f>ROUND('Форма 4т'!C432*'Базовые цены за единицу'!X29,2)</f>
        <v>0</v>
      </c>
      <c r="Y29" s="3">
        <f>IF(Определители!I29="9",ROUND((C29+E29)*(Начисления!M29/100)*('Форма 4т'!D442/100),2),0)</f>
        <v>0</v>
      </c>
      <c r="Z29" s="3">
        <f>IF(Определители!I29="9",ROUND((C29+E29)*(100-Начисления!M29/100)*('Форма 4т'!D442/100),2),0)</f>
        <v>0</v>
      </c>
      <c r="AA29" s="3">
        <f>IF(Определители!I29="9",ROUND((C29+E29)*(Начисления!M29/100)*('Форма 4т'!D445/100),2),0)</f>
        <v>0</v>
      </c>
      <c r="AB29" s="3">
        <f>IF(Определители!I29="9",ROUND((C29+E29)*(100-Начисления!M29/100)*('Форма 4т'!D445/100),2),0)</f>
        <v>0</v>
      </c>
      <c r="AC29" s="3">
        <f>IF(Определители!I29="9",ROUND(B29*Начисления!M29/100,2),0)</f>
        <v>0</v>
      </c>
      <c r="AD29" s="3">
        <f>IF(Определители!I29="9",ROUND(B29*(100-Начисления!M29)/100,2),0)</f>
        <v>0</v>
      </c>
      <c r="AE29" s="3">
        <f>ROUND('Форма 4т'!C432*'Базовые цены за единицу'!AE29,2)</f>
        <v>0</v>
      </c>
    </row>
    <row r="30" spans="1:31" ht="10.5">
      <c r="A30" s="3" t="str">
        <f>'Форма 4т'!A450</f>
        <v>19.</v>
      </c>
      <c r="B30" s="3">
        <f>ROUND(C30+D30+F30,2)</f>
        <v>3197.24</v>
      </c>
      <c r="C30" s="3">
        <f>ROUND('Форма 4т'!C450*'Базовые цены за единицу'!C30,2)</f>
        <v>67.48</v>
      </c>
      <c r="D30" s="3">
        <f>ROUND('Форма 4т'!C450*'Базовые цены за единицу'!D30,2)</f>
        <v>24</v>
      </c>
      <c r="E30" s="3">
        <f>ROUND('Форма 4т'!C450*'Базовые цены за единицу'!E30,2)</f>
        <v>1.47</v>
      </c>
      <c r="F30" s="3">
        <f>ROUND('Форма 4т'!C450*'Базовые цены за единицу'!F30,2)</f>
        <v>3105.76</v>
      </c>
      <c r="G30" s="3">
        <f>ROUND('Форма 4т'!C450*'Базовые цены за единицу'!G30,2)</f>
        <v>0</v>
      </c>
      <c r="H30" s="3">
        <f>ROUND('Форма 4т'!C450*'Базовые цены за единицу'!H30,2)</f>
        <v>0</v>
      </c>
      <c r="I30" s="7" t="e">
        <f>ОКРУГЛВСЕ('Форма 4т'!C450*'Базовые цены за единицу'!I30,8)</f>
        <v>#NAME?</v>
      </c>
      <c r="J30" s="4" t="e">
        <f>ОКРУГЛВСЕ('Форма 4т'!C450*'Базовые цены за единицу'!J30,8)</f>
        <v>#NAME?</v>
      </c>
      <c r="K30" s="7" t="e">
        <f>ОКРУГЛВСЕ('Форма 4т'!C450*'Базовые цены за единицу'!K30,8)</f>
        <v>#NAME?</v>
      </c>
      <c r="L30" s="3">
        <f>ROUND('Форма 4т'!C450*'Базовые цены за единицу'!L30,2)</f>
        <v>0</v>
      </c>
      <c r="M30" s="3">
        <f>ROUND('Форма 4т'!C450*'Базовые цены за единицу'!M30,2)</f>
        <v>0</v>
      </c>
      <c r="N30" s="3">
        <f>ROUND((C30+E30)*'Форма 4т'!D461/100,2)</f>
        <v>74.47</v>
      </c>
      <c r="O30" s="3">
        <f>ROUND((C30+E30)*'Форма 4т'!D464/100,2)</f>
        <v>37.92</v>
      </c>
      <c r="P30" s="3">
        <f>ROUND('Форма 4т'!C450*'Базовые цены за единицу'!P30,2)</f>
        <v>72.88</v>
      </c>
      <c r="Q30" s="3">
        <f>ROUND('Форма 4т'!C450*'Базовые цены за единицу'!Q30,2)</f>
        <v>1.58</v>
      </c>
      <c r="R30" s="3">
        <f>ROUND('Форма 4т'!C450*'Базовые цены за единицу'!R30,2)</f>
        <v>37.11</v>
      </c>
      <c r="S30" s="3">
        <f>ROUND('Форма 4т'!C450*'Базовые цены за единицу'!S30,2)</f>
        <v>0.81</v>
      </c>
      <c r="T30" s="3">
        <f>ROUND('Форма 4т'!C450*'Базовые цены за единицу'!T30,2)</f>
        <v>0</v>
      </c>
      <c r="U30" s="3">
        <f>ROUND('Форма 4т'!C450*'Базовые цены за единицу'!U30,2)</f>
        <v>0</v>
      </c>
      <c r="V30" s="3">
        <f>ROUND('Форма 4т'!C450*'Базовые цены за единицу'!V30,2)</f>
        <v>0</v>
      </c>
      <c r="X30" s="3">
        <f>ROUND('Форма 4т'!C450*'Базовые цены за единицу'!X30,2)</f>
        <v>0</v>
      </c>
      <c r="Y30" s="3">
        <f>IF(Определители!I30="9",ROUND((C30+E30)*(Начисления!M30/100)*('Форма 4т'!D461/100),2),0)</f>
        <v>0</v>
      </c>
      <c r="Z30" s="3">
        <f>IF(Определители!I30="9",ROUND((C30+E30)*(100-Начисления!M30/100)*('Форма 4т'!D461/100),2),0)</f>
        <v>0</v>
      </c>
      <c r="AA30" s="3">
        <f>IF(Определители!I30="9",ROUND((C30+E30)*(Начисления!M30/100)*('Форма 4т'!D464/100),2),0)</f>
        <v>0</v>
      </c>
      <c r="AB30" s="3">
        <f>IF(Определители!I30="9",ROUND((C30+E30)*(100-Начисления!M30/100)*('Форма 4т'!D464/100),2),0)</f>
        <v>0</v>
      </c>
      <c r="AC30" s="3">
        <f>IF(Определители!I30="9",ROUND(B30*Начисления!M30/100,2),0)</f>
        <v>0</v>
      </c>
      <c r="AD30" s="3">
        <f>IF(Определители!I30="9",ROUND(B30*(100-Начисления!M30)/100,2),0)</f>
        <v>0</v>
      </c>
      <c r="AE30" s="3">
        <f>ROUND('Форма 4т'!C450*'Базовые цены за единицу'!AE30,2)</f>
        <v>0</v>
      </c>
    </row>
    <row r="32" spans="2:14" ht="10.5">
      <c r="B32" s="83" t="s">
        <v>161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</row>
    <row r="33" spans="2:14" ht="10.5"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</row>
    <row r="34" spans="1:31" ht="10.5">
      <c r="A34" s="3" t="str">
        <f>'Форма 4т'!A555</f>
        <v>20.</v>
      </c>
      <c r="B34" s="3">
        <f aca="true" t="shared" si="1" ref="B34:B40">ROUND(C34+D34+F34,2)</f>
        <v>27.72</v>
      </c>
      <c r="C34" s="3">
        <f>ROUND('Форма 4т'!C555*'Базовые цены за единицу'!C34,2)</f>
        <v>21.42</v>
      </c>
      <c r="D34" s="3">
        <f>ROUND('Форма 4т'!C555*'Базовые цены за единицу'!D34,2)</f>
        <v>6.3</v>
      </c>
      <c r="E34" s="3">
        <f>ROUND('Форма 4т'!C555*'Базовые цены за единицу'!E34,2)</f>
        <v>2.29</v>
      </c>
      <c r="F34" s="3">
        <f>ROUND('Форма 4т'!C555*'Базовые цены за единицу'!F34,2)</f>
        <v>0</v>
      </c>
      <c r="G34" s="3">
        <f>ROUND('Форма 4т'!C555*'Базовые цены за единицу'!G34,2)</f>
        <v>0</v>
      </c>
      <c r="H34" s="3">
        <f>ROUND('Форма 4т'!C555*'Базовые цены за единицу'!H34,2)</f>
        <v>0</v>
      </c>
      <c r="I34" s="7" t="e">
        <f>ОКРУГЛВСЕ('Форма 4т'!C555*'Базовые цены за единицу'!I34,8)</f>
        <v>#NAME?</v>
      </c>
      <c r="J34" s="4" t="e">
        <f>ОКРУГЛВСЕ('Форма 4т'!C555*'Базовые цены за единицу'!J34,8)</f>
        <v>#NAME?</v>
      </c>
      <c r="K34" s="7" t="e">
        <f>ОКРУГЛВСЕ('Форма 4т'!C555*'Базовые цены за единицу'!K34,8)</f>
        <v>#NAME?</v>
      </c>
      <c r="L34" s="3">
        <f>ROUND('Форма 4т'!C555*'Базовые цены за единицу'!L34,2)</f>
        <v>0</v>
      </c>
      <c r="M34" s="3">
        <f>ROUND('Форма 4т'!C555*'Базовые цены за единицу'!M34,2)</f>
        <v>0</v>
      </c>
      <c r="N34" s="3">
        <f>ROUND((C34+E34)*'Форма 4т'!D566/100,2)</f>
        <v>23.47</v>
      </c>
      <c r="O34" s="3">
        <f>ROUND((C34+E34)*'Форма 4т'!D569/100,2)</f>
        <v>14.23</v>
      </c>
      <c r="P34" s="3">
        <f>ROUND('Форма 4т'!C555*'Базовые цены за единицу'!P34,2)</f>
        <v>21.21</v>
      </c>
      <c r="Q34" s="3">
        <f>ROUND('Форма 4т'!C555*'Базовые цены за единицу'!Q34,2)</f>
        <v>2.26</v>
      </c>
      <c r="R34" s="3">
        <f>ROUND('Форма 4т'!C555*'Базовые цены за единицу'!R34,2)</f>
        <v>12.85</v>
      </c>
      <c r="S34" s="3">
        <f>ROUND('Форма 4т'!C555*'Базовые цены за единицу'!S34,2)</f>
        <v>1.37</v>
      </c>
      <c r="T34" s="3">
        <f>ROUND('Форма 4т'!C555*'Базовые цены за единицу'!T34,2)</f>
        <v>0</v>
      </c>
      <c r="U34" s="3">
        <f>ROUND('Форма 4т'!C555*'Базовые цены за единицу'!U34,2)</f>
        <v>0</v>
      </c>
      <c r="V34" s="3">
        <f>ROUND('Форма 4т'!C555*'Базовые цены за единицу'!V34,2)</f>
        <v>0</v>
      </c>
      <c r="X34" s="3">
        <f>ROUND('Форма 4т'!C555*'Базовые цены за единицу'!X34,2)</f>
        <v>0</v>
      </c>
      <c r="Y34" s="3">
        <f>IF(Определители!I34="9",ROUND((C34+E34)*(Начисления!M34/100)*('Форма 4т'!D566/100),2),0)</f>
        <v>0</v>
      </c>
      <c r="Z34" s="3">
        <f>IF(Определители!I34="9",ROUND((C34+E34)*(100-Начисления!M34/100)*('Форма 4т'!D566/100),2),0)</f>
        <v>0</v>
      </c>
      <c r="AA34" s="3">
        <f>IF(Определители!I34="9",ROUND((C34+E34)*(Начисления!M34/100)*('Форма 4т'!D569/100),2),0)</f>
        <v>0</v>
      </c>
      <c r="AB34" s="3">
        <f>IF(Определители!I34="9",ROUND((C34+E34)*(100-Начисления!M34/100)*('Форма 4т'!D569/100),2),0)</f>
        <v>0</v>
      </c>
      <c r="AC34" s="3">
        <f>IF(Определители!I34="9",ROUND(B34*Начисления!M34/100,2),0)</f>
        <v>0</v>
      </c>
      <c r="AD34" s="3">
        <f>IF(Определители!I34="9",ROUND(B34*(100-Начисления!M34)/100,2),0)</f>
        <v>0</v>
      </c>
      <c r="AE34" s="3">
        <f>ROUND('Форма 4т'!C555*'Базовые цены за единицу'!AE34,2)</f>
        <v>0</v>
      </c>
    </row>
    <row r="35" spans="1:31" ht="10.5">
      <c r="A35" s="3" t="str">
        <f>'Форма 4т'!A574</f>
        <v>21.</v>
      </c>
      <c r="B35" s="3">
        <f t="shared" si="1"/>
        <v>205.47</v>
      </c>
      <c r="C35" s="3">
        <f>ROUND('Форма 4т'!C574*'Базовые цены за единицу'!C35,2)</f>
        <v>40.6</v>
      </c>
      <c r="D35" s="3">
        <f>ROUND('Форма 4т'!C574*'Базовые цены за единицу'!D35,2)</f>
        <v>17.89</v>
      </c>
      <c r="E35" s="3">
        <f>ROUND('Форма 4т'!C574*'Базовые цены за единицу'!E35,2)</f>
        <v>0.39</v>
      </c>
      <c r="F35" s="3">
        <f>ROUND('Форма 4т'!C574*'Базовые цены за единицу'!F35,2)</f>
        <v>146.98</v>
      </c>
      <c r="G35" s="3">
        <f>ROUND('Форма 4т'!C574*'Базовые цены за единицу'!G35,2)</f>
        <v>0</v>
      </c>
      <c r="H35" s="3">
        <f>ROUND('Форма 4т'!C574*'Базовые цены за единицу'!H35,2)</f>
        <v>0</v>
      </c>
      <c r="I35" s="7" t="e">
        <f>ОКРУГЛВСЕ('Форма 4т'!C574*'Базовые цены за единицу'!I35,8)</f>
        <v>#NAME?</v>
      </c>
      <c r="J35" s="4" t="e">
        <f>ОКРУГЛВСЕ('Форма 4т'!C574*'Базовые цены за единицу'!J35,8)</f>
        <v>#NAME?</v>
      </c>
      <c r="K35" s="7" t="e">
        <f>ОКРУГЛВСЕ('Форма 4т'!C574*'Базовые цены за единицу'!K35,8)</f>
        <v>#NAME?</v>
      </c>
      <c r="L35" s="3">
        <f>ROUND('Форма 4т'!C574*'Базовые цены за единицу'!L35,2)</f>
        <v>0</v>
      </c>
      <c r="M35" s="3">
        <f>ROUND('Форма 4т'!C574*'Базовые цены за единицу'!M35,2)</f>
        <v>0</v>
      </c>
      <c r="N35" s="3">
        <f>ROUND((C35+E35)*'Форма 4т'!D587/100,2)</f>
        <v>43.45</v>
      </c>
      <c r="O35" s="3">
        <f>ROUND((C35+E35)*'Форма 4т'!D590/100,2)</f>
        <v>22.13</v>
      </c>
      <c r="P35" s="3">
        <f>ROUND('Форма 4т'!C574*'Базовые цены за единицу'!P35,2)</f>
        <v>43.03</v>
      </c>
      <c r="Q35" s="3">
        <f>ROUND('Форма 4т'!C574*'Базовые цены за единицу'!Q35,2)</f>
        <v>0.41</v>
      </c>
      <c r="R35" s="3">
        <f>ROUND('Форма 4т'!C574*'Базовые цены за единицу'!R35,2)</f>
        <v>21.92</v>
      </c>
      <c r="S35" s="3">
        <f>ROUND('Форма 4т'!C574*'Базовые цены за единицу'!S35,2)</f>
        <v>0.21</v>
      </c>
      <c r="T35" s="3">
        <f>ROUND('Форма 4т'!C574*'Базовые цены за единицу'!T35,2)</f>
        <v>0</v>
      </c>
      <c r="U35" s="3">
        <f>ROUND('Форма 4т'!C574*'Базовые цены за единицу'!U35,2)</f>
        <v>0</v>
      </c>
      <c r="V35" s="3">
        <f>ROUND('Форма 4т'!C574*'Базовые цены за единицу'!V35,2)</f>
        <v>0</v>
      </c>
      <c r="X35" s="3">
        <f>ROUND('Форма 4т'!C574*'Базовые цены за единицу'!X35,2)</f>
        <v>0</v>
      </c>
      <c r="Y35" s="3">
        <f>IF(Определители!I35="9",ROUND((C35+E35)*(Начисления!M35/100)*('Форма 4т'!D587/100),2),0)</f>
        <v>0</v>
      </c>
      <c r="Z35" s="3">
        <f>IF(Определители!I35="9",ROUND((C35+E35)*(100-Начисления!M35/100)*('Форма 4т'!D587/100),2),0)</f>
        <v>0</v>
      </c>
      <c r="AA35" s="3">
        <f>IF(Определители!I35="9",ROUND((C35+E35)*(Начисления!M35/100)*('Форма 4т'!D590/100),2),0)</f>
        <v>0</v>
      </c>
      <c r="AB35" s="3">
        <f>IF(Определители!I35="9",ROUND((C35+E35)*(100-Начисления!M35/100)*('Форма 4т'!D590/100),2),0)</f>
        <v>0</v>
      </c>
      <c r="AC35" s="3">
        <f>IF(Определители!I35="9",ROUND(B35*Начисления!M35/100,2),0)</f>
        <v>0</v>
      </c>
      <c r="AD35" s="3">
        <f>IF(Определители!I35="9",ROUND(B35*(100-Начисления!M35)/100,2),0)</f>
        <v>0</v>
      </c>
      <c r="AE35" s="3">
        <f>ROUND('Форма 4т'!C574*'Базовые цены за единицу'!AE35,2)</f>
        <v>0</v>
      </c>
    </row>
    <row r="36" spans="1:31" ht="10.5">
      <c r="A36" s="3" t="str">
        <f>'Форма 4т'!A595</f>
        <v>22.</v>
      </c>
      <c r="B36" s="3">
        <f t="shared" si="1"/>
        <v>4379.76</v>
      </c>
      <c r="C36" s="3">
        <f>ROUND('Форма 4т'!C595*'Базовые цены за единицу'!C36,2)</f>
        <v>0</v>
      </c>
      <c r="D36" s="3">
        <f>ROUND('Форма 4т'!C595*'Базовые цены за единицу'!D36,2)</f>
        <v>0</v>
      </c>
      <c r="E36" s="3">
        <f>ROUND('Форма 4т'!C595*'Базовые цены за единицу'!E36,2)</f>
        <v>0</v>
      </c>
      <c r="F36" s="3">
        <f>ROUND('Форма 4т'!C595*'Базовые цены за единицу'!F36,2)</f>
        <v>4379.76</v>
      </c>
      <c r="G36" s="3">
        <f>ROUND('Форма 4т'!C595*'Базовые цены за единицу'!G36,2)</f>
        <v>3949.28</v>
      </c>
      <c r="H36" s="3">
        <f>ROUND('Форма 4т'!C595*'Базовые цены за единицу'!H36,2)</f>
        <v>0</v>
      </c>
      <c r="I36" s="7" t="e">
        <f>ОКРУГЛВСЕ('Форма 4т'!C595*'Базовые цены за единицу'!I36,8)</f>
        <v>#NAME?</v>
      </c>
      <c r="J36" s="4" t="e">
        <f>ОКРУГЛВСЕ('Форма 4т'!C595*'Базовые цены за единицу'!J36,8)</f>
        <v>#NAME?</v>
      </c>
      <c r="K36" s="7" t="e">
        <f>ОКРУГЛВСЕ('Форма 4т'!C595*'Базовые цены за единицу'!K36,8)</f>
        <v>#NAME?</v>
      </c>
      <c r="L36" s="3">
        <f>ROUND('Форма 4т'!C595*'Базовые цены за единицу'!L36,2)</f>
        <v>0</v>
      </c>
      <c r="M36" s="3">
        <f>ROUND('Форма 4т'!C595*'Базовые цены за единицу'!M36,2)</f>
        <v>0</v>
      </c>
      <c r="N36" s="3">
        <f>ROUND((C36+E36)*'Форма 4т'!D606/100,2)</f>
        <v>0</v>
      </c>
      <c r="O36" s="3">
        <f>ROUND((C36+E36)*'Форма 4т'!D609/100,2)</f>
        <v>0</v>
      </c>
      <c r="P36" s="3">
        <f>ROUND('Форма 4т'!C595*'Базовые цены за единицу'!P36,2)</f>
        <v>0</v>
      </c>
      <c r="Q36" s="3">
        <f>ROUND('Форма 4т'!C595*'Базовые цены за единицу'!Q36,2)</f>
        <v>0</v>
      </c>
      <c r="R36" s="3">
        <f>ROUND('Форма 4т'!C595*'Базовые цены за единицу'!R36,2)</f>
        <v>0</v>
      </c>
      <c r="S36" s="3">
        <f>ROUND('Форма 4т'!C595*'Базовые цены за единицу'!S36,2)</f>
        <v>0</v>
      </c>
      <c r="T36" s="3">
        <f>ROUND('Форма 4т'!C595*'Базовые цены за единицу'!T36,2)</f>
        <v>0</v>
      </c>
      <c r="U36" s="3">
        <f>ROUND('Форма 4т'!C595*'Базовые цены за единицу'!U36,2)</f>
        <v>0</v>
      </c>
      <c r="V36" s="3">
        <f>ROUND('Форма 4т'!C595*'Базовые цены за единицу'!V36,2)</f>
        <v>0</v>
      </c>
      <c r="X36" s="3">
        <f>ROUND('Форма 4т'!C595*'Базовые цены за единицу'!X36,2)</f>
        <v>0</v>
      </c>
      <c r="Y36" s="3">
        <f>IF(Определители!I36="9",ROUND((C36+E36)*(Начисления!M36/100)*('Форма 4т'!D606/100),2),0)</f>
        <v>0</v>
      </c>
      <c r="Z36" s="3">
        <f>IF(Определители!I36="9",ROUND((C36+E36)*(100-Начисления!M36/100)*('Форма 4т'!D606/100),2),0)</f>
        <v>0</v>
      </c>
      <c r="AA36" s="3">
        <f>IF(Определители!I36="9",ROUND((C36+E36)*(Начисления!M36/100)*('Форма 4т'!D609/100),2),0)</f>
        <v>0</v>
      </c>
      <c r="AB36" s="3">
        <f>IF(Определители!I36="9",ROUND((C36+E36)*(100-Начисления!M36/100)*('Форма 4т'!D609/100),2),0)</f>
        <v>0</v>
      </c>
      <c r="AC36" s="3">
        <f>IF(Определители!I36="9",ROUND(B36*Начисления!M36/100,2),0)</f>
        <v>0</v>
      </c>
      <c r="AD36" s="3">
        <f>IF(Определители!I36="9",ROUND(B36*(100-Начисления!M36)/100,2),0)</f>
        <v>0</v>
      </c>
      <c r="AE36" s="3">
        <f>ROUND('Форма 4т'!C595*'Базовые цены за единицу'!AE36,2)</f>
        <v>0</v>
      </c>
    </row>
    <row r="37" spans="1:31" ht="10.5">
      <c r="A37" s="3" t="str">
        <f>'Форма 4т'!A614</f>
        <v>23.</v>
      </c>
      <c r="B37" s="3">
        <f t="shared" si="1"/>
        <v>966.83</v>
      </c>
      <c r="C37" s="3">
        <f>ROUND('Форма 4т'!C614*'Базовые цены за единицу'!C37,2)</f>
        <v>95.04</v>
      </c>
      <c r="D37" s="3">
        <f>ROUND('Форма 4т'!C614*'Базовые цены за единицу'!D37,2)</f>
        <v>35.69</v>
      </c>
      <c r="E37" s="3">
        <f>ROUND('Форма 4т'!C614*'Базовые цены за единицу'!E37,2)</f>
        <v>0.62</v>
      </c>
      <c r="F37" s="3">
        <f>ROUND('Форма 4т'!C614*'Базовые цены за единицу'!F37,2)</f>
        <v>836.1</v>
      </c>
      <c r="G37" s="3">
        <f>ROUND('Форма 4т'!C614*'Базовые цены за единицу'!G37,2)</f>
        <v>0</v>
      </c>
      <c r="H37" s="3">
        <f>ROUND('Форма 4т'!C614*'Базовые цены за единицу'!H37,2)</f>
        <v>0</v>
      </c>
      <c r="I37" s="7" t="e">
        <f>ОКРУГЛВСЕ('Форма 4т'!C614*'Базовые цены за единицу'!I37,8)</f>
        <v>#NAME?</v>
      </c>
      <c r="J37" s="4" t="e">
        <f>ОКРУГЛВСЕ('Форма 4т'!C614*'Базовые цены за единицу'!J37,8)</f>
        <v>#NAME?</v>
      </c>
      <c r="K37" s="7" t="e">
        <f>ОКРУГЛВСЕ('Форма 4т'!C614*'Базовые цены за единицу'!K37,8)</f>
        <v>#NAME?</v>
      </c>
      <c r="L37" s="3">
        <f>ROUND('Форма 4т'!C614*'Базовые цены за единицу'!L37,2)</f>
        <v>0</v>
      </c>
      <c r="M37" s="3">
        <f>ROUND('Форма 4т'!C614*'Базовые цены за единицу'!M37,2)</f>
        <v>0</v>
      </c>
      <c r="N37" s="3">
        <f>ROUND((C37+E37)*'Форма 4т'!D627/100,2)</f>
        <v>101.4</v>
      </c>
      <c r="O37" s="3">
        <f>ROUND((C37+E37)*'Форма 4т'!D630/100,2)</f>
        <v>51.66</v>
      </c>
      <c r="P37" s="3">
        <f>ROUND('Форма 4т'!C614*'Базовые цены за единицу'!P37,2)</f>
        <v>100.75</v>
      </c>
      <c r="Q37" s="3">
        <f>ROUND('Форма 4т'!C614*'Базовые цены за единицу'!Q37,2)</f>
        <v>0.66</v>
      </c>
      <c r="R37" s="3">
        <f>ROUND('Форма 4т'!C614*'Базовые цены за единицу'!R37,2)</f>
        <v>51.32</v>
      </c>
      <c r="S37" s="3">
        <f>ROUND('Форма 4т'!C614*'Базовые цены за единицу'!S37,2)</f>
        <v>0.34</v>
      </c>
      <c r="T37" s="3">
        <f>ROUND('Форма 4т'!C614*'Базовые цены за единицу'!T37,2)</f>
        <v>0</v>
      </c>
      <c r="U37" s="3">
        <f>ROUND('Форма 4т'!C614*'Базовые цены за единицу'!U37,2)</f>
        <v>0</v>
      </c>
      <c r="V37" s="3">
        <f>ROUND('Форма 4т'!C614*'Базовые цены за единицу'!V37,2)</f>
        <v>0</v>
      </c>
      <c r="X37" s="3">
        <f>ROUND('Форма 4т'!C614*'Базовые цены за единицу'!X37,2)</f>
        <v>0</v>
      </c>
      <c r="Y37" s="3">
        <f>IF(Определители!I37="9",ROUND((C37+E37)*(Начисления!M37/100)*('Форма 4т'!D627/100),2),0)</f>
        <v>0</v>
      </c>
      <c r="Z37" s="3">
        <f>IF(Определители!I37="9",ROUND((C37+E37)*(100-Начисления!M37/100)*('Форма 4т'!D627/100),2),0)</f>
        <v>0</v>
      </c>
      <c r="AA37" s="3">
        <f>IF(Определители!I37="9",ROUND((C37+E37)*(Начисления!M37/100)*('Форма 4т'!D630/100),2),0)</f>
        <v>0</v>
      </c>
      <c r="AB37" s="3">
        <f>IF(Определители!I37="9",ROUND((C37+E37)*(100-Начисления!M37/100)*('Форма 4т'!D630/100),2),0)</f>
        <v>0</v>
      </c>
      <c r="AC37" s="3">
        <f>IF(Определители!I37="9",ROUND(B37*Начисления!M37/100,2),0)</f>
        <v>0</v>
      </c>
      <c r="AD37" s="3">
        <f>IF(Определители!I37="9",ROUND(B37*(100-Начисления!M37)/100,2),0)</f>
        <v>0</v>
      </c>
      <c r="AE37" s="3">
        <f>ROUND('Форма 4т'!C614*'Базовые цены за единицу'!AE37,2)</f>
        <v>0</v>
      </c>
    </row>
    <row r="38" spans="1:31" ht="10.5">
      <c r="A38" s="3" t="str">
        <f>'Форма 4т'!A633</f>
        <v>24.</v>
      </c>
      <c r="B38" s="3">
        <f t="shared" si="1"/>
        <v>17696.78</v>
      </c>
      <c r="C38" s="3">
        <f>ROUND('Форма 4т'!C633*'Базовые цены за единицу'!C38,2)</f>
        <v>0</v>
      </c>
      <c r="D38" s="3">
        <f>ROUND('Форма 4т'!C633*'Базовые цены за единицу'!D38,2)</f>
        <v>0</v>
      </c>
      <c r="E38" s="3">
        <f>ROUND('Форма 4т'!C633*'Базовые цены за единицу'!E38,2)</f>
        <v>0</v>
      </c>
      <c r="F38" s="3">
        <f>ROUND('Форма 4т'!C633*'Базовые цены за единицу'!F38,2)</f>
        <v>17696.78</v>
      </c>
      <c r="G38" s="3">
        <f>ROUND('Форма 4т'!C633*'Базовые цены за единицу'!G38,2)</f>
        <v>16401.1</v>
      </c>
      <c r="H38" s="3">
        <f>ROUND('Форма 4т'!C633*'Базовые цены за единицу'!H38,2)</f>
        <v>0</v>
      </c>
      <c r="I38" s="7" t="e">
        <f>ОКРУГЛВСЕ('Форма 4т'!C633*'Базовые цены за единицу'!I38,8)</f>
        <v>#NAME?</v>
      </c>
      <c r="J38" s="4" t="e">
        <f>ОКРУГЛВСЕ('Форма 4т'!C633*'Базовые цены за единицу'!J38,8)</f>
        <v>#NAME?</v>
      </c>
      <c r="K38" s="7" t="e">
        <f>ОКРУГЛВСЕ('Форма 4т'!C633*'Базовые цены за единицу'!K38,8)</f>
        <v>#NAME?</v>
      </c>
      <c r="L38" s="3">
        <f>ROUND('Форма 4т'!C633*'Базовые цены за единицу'!L38,2)</f>
        <v>0</v>
      </c>
      <c r="M38" s="3">
        <f>ROUND('Форма 4т'!C633*'Базовые цены за единицу'!M38,2)</f>
        <v>0</v>
      </c>
      <c r="N38" s="3">
        <f>ROUND((C38+E38)*'Форма 4т'!D644/100,2)</f>
        <v>0</v>
      </c>
      <c r="O38" s="3">
        <f>ROUND((C38+E38)*'Форма 4т'!D647/100,2)</f>
        <v>0</v>
      </c>
      <c r="P38" s="3">
        <f>ROUND('Форма 4т'!C633*'Базовые цены за единицу'!P38,2)</f>
        <v>0</v>
      </c>
      <c r="Q38" s="3">
        <f>ROUND('Форма 4т'!C633*'Базовые цены за единицу'!Q38,2)</f>
        <v>0</v>
      </c>
      <c r="R38" s="3">
        <f>ROUND('Форма 4т'!C633*'Базовые цены за единицу'!R38,2)</f>
        <v>0</v>
      </c>
      <c r="S38" s="3">
        <f>ROUND('Форма 4т'!C633*'Базовые цены за единицу'!S38,2)</f>
        <v>0</v>
      </c>
      <c r="T38" s="3">
        <f>ROUND('Форма 4т'!C633*'Базовые цены за единицу'!T38,2)</f>
        <v>0</v>
      </c>
      <c r="U38" s="3">
        <f>ROUND('Форма 4т'!C633*'Базовые цены за единицу'!U38,2)</f>
        <v>0</v>
      </c>
      <c r="V38" s="3">
        <f>ROUND('Форма 4т'!C633*'Базовые цены за единицу'!V38,2)</f>
        <v>0</v>
      </c>
      <c r="X38" s="3">
        <f>ROUND('Форма 4т'!C633*'Базовые цены за единицу'!X38,2)</f>
        <v>0</v>
      </c>
      <c r="Y38" s="3">
        <f>IF(Определители!I38="9",ROUND((C38+E38)*(Начисления!M38/100)*('Форма 4т'!D644/100),2),0)</f>
        <v>0</v>
      </c>
      <c r="Z38" s="3">
        <f>IF(Определители!I38="9",ROUND((C38+E38)*(100-Начисления!M38/100)*('Форма 4т'!D644/100),2),0)</f>
        <v>0</v>
      </c>
      <c r="AA38" s="3">
        <f>IF(Определители!I38="9",ROUND((C38+E38)*(Начисления!M38/100)*('Форма 4т'!D647/100),2),0)</f>
        <v>0</v>
      </c>
      <c r="AB38" s="3">
        <f>IF(Определители!I38="9",ROUND((C38+E38)*(100-Начисления!M38/100)*('Форма 4т'!D647/100),2),0)</f>
        <v>0</v>
      </c>
      <c r="AC38" s="3">
        <f>IF(Определители!I38="9",ROUND(B38*Начисления!M38/100,2),0)</f>
        <v>0</v>
      </c>
      <c r="AD38" s="3">
        <f>IF(Определители!I38="9",ROUND(B38*(100-Начисления!M38)/100,2),0)</f>
        <v>0</v>
      </c>
      <c r="AE38" s="3">
        <f>ROUND('Форма 4т'!C633*'Базовые цены за единицу'!AE38,2)</f>
        <v>0</v>
      </c>
    </row>
    <row r="39" spans="1:31" ht="10.5">
      <c r="A39" s="3" t="str">
        <f>'Форма 4т'!A652</f>
        <v>25.</v>
      </c>
      <c r="B39" s="3">
        <f t="shared" si="1"/>
        <v>474.8</v>
      </c>
      <c r="C39" s="3">
        <f>ROUND('Форма 4т'!C652*'Базовые цены за единицу'!C39,2)</f>
        <v>13.6</v>
      </c>
      <c r="D39" s="3">
        <f>ROUND('Форма 4т'!C652*'Базовые цены за единицу'!D39,2)</f>
        <v>2.49</v>
      </c>
      <c r="E39" s="3">
        <f>ROUND('Форма 4т'!C652*'Базовые цены за единицу'!E39,2)</f>
        <v>0.07</v>
      </c>
      <c r="F39" s="3">
        <f>ROUND('Форма 4т'!C652*'Базовые цены за единицу'!F39,2)</f>
        <v>458.71</v>
      </c>
      <c r="G39" s="3">
        <f>ROUND('Форма 4т'!C652*'Базовые цены за единицу'!G39,2)</f>
        <v>0</v>
      </c>
      <c r="H39" s="3">
        <f>ROUND('Форма 4т'!C652*'Базовые цены за единицу'!H39,2)</f>
        <v>0</v>
      </c>
      <c r="I39" s="7" t="e">
        <f>ОКРУГЛВСЕ('Форма 4т'!C652*'Базовые цены за единицу'!I39,8)</f>
        <v>#NAME?</v>
      </c>
      <c r="J39" s="4" t="e">
        <f>ОКРУГЛВСЕ('Форма 4т'!C652*'Базовые цены за единицу'!J39,8)</f>
        <v>#NAME?</v>
      </c>
      <c r="K39" s="7" t="e">
        <f>ОКРУГЛВСЕ('Форма 4т'!C652*'Базовые цены за единицу'!K39,8)</f>
        <v>#NAME?</v>
      </c>
      <c r="L39" s="3">
        <f>ROUND('Форма 4т'!C652*'Базовые цены за единицу'!L39,2)</f>
        <v>0</v>
      </c>
      <c r="M39" s="3">
        <f>ROUND('Форма 4т'!C652*'Базовые цены за единицу'!M39,2)</f>
        <v>0</v>
      </c>
      <c r="N39" s="3">
        <f>ROUND((C39+E39)*'Форма 4т'!D664/100,2)</f>
        <v>14.49</v>
      </c>
      <c r="O39" s="3">
        <f>ROUND((C39+E39)*'Форма 4т'!D667/100,2)</f>
        <v>7.38</v>
      </c>
      <c r="P39" s="3">
        <f>ROUND('Форма 4т'!C652*'Базовые цены за единицу'!P39,2)</f>
        <v>14.41</v>
      </c>
      <c r="Q39" s="3">
        <f>ROUND('Форма 4т'!C652*'Базовые цены за единицу'!Q39,2)</f>
        <v>0.07</v>
      </c>
      <c r="R39" s="3">
        <f>ROUND('Форма 4т'!C652*'Базовые цены за единицу'!R39,2)</f>
        <v>7.34</v>
      </c>
      <c r="S39" s="3">
        <f>ROUND('Форма 4т'!C652*'Базовые цены за единицу'!S39,2)</f>
        <v>0.04</v>
      </c>
      <c r="T39" s="3">
        <f>ROUND('Форма 4т'!C652*'Базовые цены за единицу'!T39,2)</f>
        <v>0</v>
      </c>
      <c r="U39" s="3">
        <f>ROUND('Форма 4т'!C652*'Базовые цены за единицу'!U39,2)</f>
        <v>0</v>
      </c>
      <c r="V39" s="3">
        <f>ROUND('Форма 4т'!C652*'Базовые цены за единицу'!V39,2)</f>
        <v>0</v>
      </c>
      <c r="X39" s="3">
        <f>ROUND('Форма 4т'!C652*'Базовые цены за единицу'!X39,2)</f>
        <v>0</v>
      </c>
      <c r="Y39" s="3">
        <f>IF(Определители!I39="9",ROUND((C39+E39)*(Начисления!M39/100)*('Форма 4т'!D664/100),2),0)</f>
        <v>0</v>
      </c>
      <c r="Z39" s="3">
        <f>IF(Определители!I39="9",ROUND((C39+E39)*(100-Начисления!M39/100)*('Форма 4т'!D664/100),2),0)</f>
        <v>0</v>
      </c>
      <c r="AA39" s="3">
        <f>IF(Определители!I39="9",ROUND((C39+E39)*(Начисления!M39/100)*('Форма 4т'!D667/100),2),0)</f>
        <v>0</v>
      </c>
      <c r="AB39" s="3">
        <f>IF(Определители!I39="9",ROUND((C39+E39)*(100-Начисления!M39/100)*('Форма 4т'!D667/100),2),0)</f>
        <v>0</v>
      </c>
      <c r="AC39" s="3">
        <f>IF(Определители!I39="9",ROUND(B39*Начисления!M39/100,2),0)</f>
        <v>0</v>
      </c>
      <c r="AD39" s="3">
        <f>IF(Определители!I39="9",ROUND(B39*(100-Начисления!M39)/100,2),0)</f>
        <v>0</v>
      </c>
      <c r="AE39" s="3">
        <f>ROUND('Форма 4т'!C652*'Базовые цены за единицу'!AE39,2)</f>
        <v>0</v>
      </c>
    </row>
    <row r="40" spans="1:31" ht="10.5">
      <c r="A40" s="3" t="str">
        <f>'Форма 4т'!A670</f>
        <v>26.</v>
      </c>
      <c r="B40" s="3">
        <f t="shared" si="1"/>
        <v>1285.69</v>
      </c>
      <c r="C40" s="3">
        <f>ROUND('Форма 4т'!C670*'Базовые цены за единицу'!C40,2)</f>
        <v>0</v>
      </c>
      <c r="D40" s="3">
        <f>ROUND('Форма 4т'!C670*'Базовые цены за единицу'!D40,2)</f>
        <v>0</v>
      </c>
      <c r="E40" s="3">
        <f>ROUND('Форма 4т'!C670*'Базовые цены за единицу'!E40,2)</f>
        <v>0</v>
      </c>
      <c r="F40" s="3">
        <f>ROUND('Форма 4т'!C670*'Базовые цены за единицу'!F40,2)</f>
        <v>1285.69</v>
      </c>
      <c r="G40" s="3">
        <f>ROUND('Форма 4т'!C670*'Базовые цены за единицу'!G40,2)</f>
        <v>376.45</v>
      </c>
      <c r="H40" s="3">
        <f>ROUND('Форма 4т'!C670*'Базовые цены за единицу'!H40,2)</f>
        <v>0</v>
      </c>
      <c r="I40" s="7" t="e">
        <f>ОКРУГЛВСЕ('Форма 4т'!C670*'Базовые цены за единицу'!I40,8)</f>
        <v>#NAME?</v>
      </c>
      <c r="J40" s="4" t="e">
        <f>ОКРУГЛВСЕ('Форма 4т'!C670*'Базовые цены за единицу'!J40,8)</f>
        <v>#NAME?</v>
      </c>
      <c r="K40" s="7" t="e">
        <f>ОКРУГЛВСЕ('Форма 4т'!C670*'Базовые цены за единицу'!K40,8)</f>
        <v>#NAME?</v>
      </c>
      <c r="L40" s="3">
        <f>ROUND('Форма 4т'!C670*'Базовые цены за единицу'!L40,2)</f>
        <v>0</v>
      </c>
      <c r="M40" s="3">
        <f>ROUND('Форма 4т'!C670*'Базовые цены за единицу'!M40,2)</f>
        <v>0</v>
      </c>
      <c r="N40" s="3">
        <f>ROUND((C40+E40)*'Форма 4т'!D681/100,2)</f>
        <v>0</v>
      </c>
      <c r="O40" s="3">
        <f>ROUND((C40+E40)*'Форма 4т'!D684/100,2)</f>
        <v>0</v>
      </c>
      <c r="P40" s="3">
        <f>ROUND('Форма 4т'!C670*'Базовые цены за единицу'!P40,2)</f>
        <v>0</v>
      </c>
      <c r="Q40" s="3">
        <f>ROUND('Форма 4т'!C670*'Базовые цены за единицу'!Q40,2)</f>
        <v>0</v>
      </c>
      <c r="R40" s="3">
        <f>ROUND('Форма 4т'!C670*'Базовые цены за единицу'!R40,2)</f>
        <v>0</v>
      </c>
      <c r="S40" s="3">
        <f>ROUND('Форма 4т'!C670*'Базовые цены за единицу'!S40,2)</f>
        <v>0</v>
      </c>
      <c r="T40" s="3">
        <f>ROUND('Форма 4т'!C670*'Базовые цены за единицу'!T40,2)</f>
        <v>0</v>
      </c>
      <c r="U40" s="3">
        <f>ROUND('Форма 4т'!C670*'Базовые цены за единицу'!U40,2)</f>
        <v>0</v>
      </c>
      <c r="V40" s="3">
        <f>ROUND('Форма 4т'!C670*'Базовые цены за единицу'!V40,2)</f>
        <v>0</v>
      </c>
      <c r="X40" s="3">
        <f>ROUND('Форма 4т'!C670*'Базовые цены за единицу'!X40,2)</f>
        <v>0</v>
      </c>
      <c r="Y40" s="3">
        <f>IF(Определители!I40="9",ROUND((C40+E40)*(Начисления!M40/100)*('Форма 4т'!D681/100),2),0)</f>
        <v>0</v>
      </c>
      <c r="Z40" s="3">
        <f>IF(Определители!I40="9",ROUND((C40+E40)*(100-Начисления!M40/100)*('Форма 4т'!D681/100),2),0)</f>
        <v>0</v>
      </c>
      <c r="AA40" s="3">
        <f>IF(Определители!I40="9",ROUND((C40+E40)*(Начисления!M40/100)*('Форма 4т'!D684/100),2),0)</f>
        <v>0</v>
      </c>
      <c r="AB40" s="3">
        <f>IF(Определители!I40="9",ROUND((C40+E40)*(100-Начисления!M40/100)*('Форма 4т'!D684/100),2),0)</f>
        <v>0</v>
      </c>
      <c r="AC40" s="3">
        <f>IF(Определители!I40="9",ROUND(B40*Начисления!M40/100,2),0)</f>
        <v>0</v>
      </c>
      <c r="AD40" s="3">
        <f>IF(Определители!I40="9",ROUND(B40*(100-Начисления!M40)/100,2),0)</f>
        <v>0</v>
      </c>
      <c r="AE40" s="3">
        <f>ROUND('Форма 4т'!C670*'Базовые цены за единицу'!AE40,2)</f>
        <v>0</v>
      </c>
    </row>
    <row r="42" spans="2:14" ht="10.5">
      <c r="B42" s="83" t="s">
        <v>186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</row>
    <row r="43" spans="2:14" ht="10.5"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</row>
    <row r="44" spans="1:31" ht="10.5">
      <c r="A44" s="3" t="str">
        <f>'Форма 4т'!A773</f>
        <v>27.</v>
      </c>
      <c r="B44" s="3">
        <f>ROUND(C44+D44+F44,2)</f>
        <v>484.85</v>
      </c>
      <c r="C44" s="3">
        <f>ROUND('Форма 4т'!C773*'Базовые цены за единицу'!C44,2)</f>
        <v>450.08</v>
      </c>
      <c r="D44" s="3">
        <f>ROUND('Форма 4т'!C773*'Базовые цены за единицу'!D44,2)</f>
        <v>34.77</v>
      </c>
      <c r="E44" s="3">
        <f>ROUND('Форма 4т'!C773*'Базовые цены за единицу'!E44,2)</f>
        <v>12.61</v>
      </c>
      <c r="F44" s="3">
        <f>ROUND('Форма 4т'!C773*'Базовые цены за единицу'!F44,2)</f>
        <v>0</v>
      </c>
      <c r="G44" s="3">
        <f>ROUND('Форма 4т'!C773*'Базовые цены за единицу'!G44,2)</f>
        <v>0</v>
      </c>
      <c r="H44" s="3">
        <f>ROUND('Форма 4т'!C773*'Базовые цены за единицу'!H44,2)</f>
        <v>0</v>
      </c>
      <c r="I44" s="7" t="e">
        <f>ОКРУГЛВСЕ('Форма 4т'!C773*'Базовые цены за единицу'!I44,8)</f>
        <v>#NAME?</v>
      </c>
      <c r="J44" s="4" t="e">
        <f>ОКРУГЛВСЕ('Форма 4т'!C773*'Базовые цены за единицу'!J44,8)</f>
        <v>#NAME?</v>
      </c>
      <c r="K44" s="7" t="e">
        <f>ОКРУГЛВСЕ('Форма 4т'!C773*'Базовые цены за единицу'!K44,8)</f>
        <v>#NAME?</v>
      </c>
      <c r="L44" s="3">
        <f>ROUND('Форма 4т'!C773*'Базовые цены за единицу'!L44,2)</f>
        <v>0</v>
      </c>
      <c r="M44" s="3">
        <f>ROUND('Форма 4т'!C773*'Базовые цены за единицу'!M44,2)</f>
        <v>0</v>
      </c>
      <c r="N44" s="3">
        <f>ROUND((C44+E44)*'Форма 4т'!D784/100,2)</f>
        <v>370.15</v>
      </c>
      <c r="O44" s="3">
        <f>ROUND((C44+E44)*'Форма 4т'!D787/100,2)</f>
        <v>314.63</v>
      </c>
      <c r="P44" s="3">
        <f>ROUND('Форма 4т'!C773*'Базовые цены за единицу'!P44,2)</f>
        <v>360.06</v>
      </c>
      <c r="Q44" s="3">
        <f>ROUND('Форма 4т'!C773*'Базовые цены за единицу'!Q44,2)</f>
        <v>10.09</v>
      </c>
      <c r="R44" s="3">
        <f>ROUND('Форма 4т'!C773*'Базовые цены за единицу'!R44,2)</f>
        <v>306.05</v>
      </c>
      <c r="S44" s="3">
        <f>ROUND('Форма 4т'!C773*'Базовые цены за единицу'!S44,2)</f>
        <v>8.57</v>
      </c>
      <c r="T44" s="3">
        <f>ROUND('Форма 4т'!C773*'Базовые цены за единицу'!T44,2)</f>
        <v>0</v>
      </c>
      <c r="U44" s="3">
        <f>ROUND('Форма 4т'!C773*'Базовые цены за единицу'!U44,2)</f>
        <v>0</v>
      </c>
      <c r="V44" s="3">
        <f>ROUND('Форма 4т'!C773*'Базовые цены за единицу'!V44,2)</f>
        <v>0</v>
      </c>
      <c r="X44" s="3">
        <f>ROUND('Форма 4т'!C773*'Базовые цены за единицу'!X44,2)</f>
        <v>0</v>
      </c>
      <c r="Y44" s="3">
        <f>IF(Определители!I44="9",ROUND((C44+E44)*(Начисления!M44/100)*('Форма 4т'!D784/100),2),0)</f>
        <v>0</v>
      </c>
      <c r="Z44" s="3">
        <f>IF(Определители!I44="9",ROUND((C44+E44)*(100-Начисления!M44/100)*('Форма 4т'!D784/100),2),0)</f>
        <v>0</v>
      </c>
      <c r="AA44" s="3">
        <f>IF(Определители!I44="9",ROUND((C44+E44)*(Начисления!M44/100)*('Форма 4т'!D787/100),2),0)</f>
        <v>0</v>
      </c>
      <c r="AB44" s="3">
        <f>IF(Определители!I44="9",ROUND((C44+E44)*(100-Начисления!M44/100)*('Форма 4т'!D787/100),2),0)</f>
        <v>0</v>
      </c>
      <c r="AC44" s="3">
        <f>IF(Определители!I44="9",ROUND(B44*Начисления!M44/100,2),0)</f>
        <v>0</v>
      </c>
      <c r="AD44" s="3">
        <f>IF(Определители!I44="9",ROUND(B44*(100-Начисления!M44)/100,2),0)</f>
        <v>0</v>
      </c>
      <c r="AE44" s="3">
        <f>ROUND('Форма 4т'!C773*'Базовые цены за единицу'!AE44,2)</f>
        <v>0</v>
      </c>
    </row>
    <row r="45" spans="1:31" ht="10.5">
      <c r="A45" s="3" t="str">
        <f>'Форма 4т'!A792</f>
        <v>28.</v>
      </c>
      <c r="B45" s="3">
        <f>ROUND(C45+D45+F45,2)</f>
        <v>1355.96</v>
      </c>
      <c r="C45" s="3">
        <f>ROUND('Форма 4т'!C792*'Базовые цены за единицу'!C45,2)</f>
        <v>272.77</v>
      </c>
      <c r="D45" s="3">
        <f>ROUND('Форма 4т'!C792*'Базовые цены за единицу'!D45,2)</f>
        <v>42.77</v>
      </c>
      <c r="E45" s="3">
        <f>ROUND('Форма 4т'!C792*'Базовые цены за единицу'!E45,2)</f>
        <v>13.9</v>
      </c>
      <c r="F45" s="3">
        <f>ROUND('Форма 4т'!C792*'Базовые цены за единицу'!F45,2)</f>
        <v>1040.42</v>
      </c>
      <c r="G45" s="3">
        <f>ROUND('Форма 4т'!C792*'Базовые цены за единицу'!G45,2)</f>
        <v>0</v>
      </c>
      <c r="H45" s="3">
        <f>ROUND('Форма 4т'!C792*'Базовые цены за единицу'!H45,2)</f>
        <v>0</v>
      </c>
      <c r="I45" s="7" t="e">
        <f>ОКРУГЛВСЕ('Форма 4т'!C792*'Базовые цены за единицу'!I45,8)</f>
        <v>#NAME?</v>
      </c>
      <c r="J45" s="4" t="e">
        <f>ОКРУГЛВСЕ('Форма 4т'!C792*'Базовые цены за единицу'!J45,8)</f>
        <v>#NAME?</v>
      </c>
      <c r="K45" s="7" t="e">
        <f>ОКРУГЛВСЕ('Форма 4т'!C792*'Базовые цены за единицу'!K45,8)</f>
        <v>#NAME?</v>
      </c>
      <c r="L45" s="3">
        <f>ROUND('Форма 4т'!C792*'Базовые цены за единицу'!L45,2)</f>
        <v>0</v>
      </c>
      <c r="M45" s="3">
        <f>ROUND('Форма 4т'!C792*'Базовые цены за единицу'!M45,2)</f>
        <v>0</v>
      </c>
      <c r="N45" s="3">
        <f>ROUND((C45+E45)*'Форма 4т'!D804/100,2)</f>
        <v>318.2</v>
      </c>
      <c r="O45" s="3">
        <f>ROUND((C45+E45)*'Форма 4т'!D807/100,2)</f>
        <v>183.47</v>
      </c>
      <c r="P45" s="3">
        <f>ROUND('Форма 4т'!C792*'Базовые цены за единицу'!P45,2)</f>
        <v>302.78</v>
      </c>
      <c r="Q45" s="3">
        <f>ROUND('Форма 4т'!C792*'Базовые цены за единицу'!Q45,2)</f>
        <v>15.43</v>
      </c>
      <c r="R45" s="3">
        <f>ROUND('Форма 4т'!C792*'Базовые цены за единицу'!R45,2)</f>
        <v>174.57</v>
      </c>
      <c r="S45" s="3">
        <f>ROUND('Форма 4т'!C792*'Базовые цены за единицу'!S45,2)</f>
        <v>8.9</v>
      </c>
      <c r="T45" s="3">
        <f>ROUND('Форма 4т'!C792*'Базовые цены за единицу'!T45,2)</f>
        <v>0</v>
      </c>
      <c r="U45" s="3">
        <f>ROUND('Форма 4т'!C792*'Базовые цены за единицу'!U45,2)</f>
        <v>0</v>
      </c>
      <c r="V45" s="3">
        <f>ROUND('Форма 4т'!C792*'Базовые цены за единицу'!V45,2)</f>
        <v>0</v>
      </c>
      <c r="X45" s="3">
        <f>ROUND('Форма 4т'!C792*'Базовые цены за единицу'!X45,2)</f>
        <v>0</v>
      </c>
      <c r="Y45" s="3">
        <f>IF(Определители!I45="9",ROUND((C45+E45)*(Начисления!M45/100)*('Форма 4т'!D804/100),2),0)</f>
        <v>0</v>
      </c>
      <c r="Z45" s="3">
        <f>IF(Определители!I45="9",ROUND((C45+E45)*(100-Начисления!M45/100)*('Форма 4т'!D804/100),2),0)</f>
        <v>0</v>
      </c>
      <c r="AA45" s="3">
        <f>IF(Определители!I45="9",ROUND((C45+E45)*(Начисления!M45/100)*('Форма 4т'!D807/100),2),0)</f>
        <v>0</v>
      </c>
      <c r="AB45" s="3">
        <f>IF(Определители!I45="9",ROUND((C45+E45)*(100-Начисления!M45/100)*('Форма 4т'!D807/100),2),0)</f>
        <v>0</v>
      </c>
      <c r="AC45" s="3">
        <f>IF(Определители!I45="9",ROUND(B45*Начисления!M45/100,2),0)</f>
        <v>0</v>
      </c>
      <c r="AD45" s="3">
        <f>IF(Определители!I45="9",ROUND(B45*(100-Начисления!M45)/100,2),0)</f>
        <v>0</v>
      </c>
      <c r="AE45" s="3">
        <f>ROUND('Форма 4т'!C792*'Базовые цены за единицу'!AE45,2)</f>
        <v>0</v>
      </c>
    </row>
    <row r="46" spans="1:31" ht="10.5">
      <c r="A46" s="3" t="str">
        <f>'Форма 4т'!A812</f>
        <v>29.</v>
      </c>
      <c r="B46" s="3">
        <f>ROUND(C46+D46+F46,2)</f>
        <v>9912.56</v>
      </c>
      <c r="C46" s="3">
        <f>ROUND('Форма 4т'!C812*'Базовые цены за единицу'!C46,2)</f>
        <v>909.95</v>
      </c>
      <c r="D46" s="3">
        <f>ROUND('Форма 4т'!C812*'Базовые цены за единицу'!D46,2)</f>
        <v>147.39</v>
      </c>
      <c r="E46" s="3">
        <f>ROUND('Форма 4т'!C812*'Базовые цены за единицу'!E46,2)</f>
        <v>43.43</v>
      </c>
      <c r="F46" s="3">
        <f>ROUND('Форма 4т'!C812*'Базовые цены за единицу'!F46,2)</f>
        <v>8855.22</v>
      </c>
      <c r="G46" s="3">
        <f>ROUND('Форма 4т'!C812*'Базовые цены за единицу'!G46,2)</f>
        <v>0</v>
      </c>
      <c r="H46" s="3">
        <f>ROUND('Форма 4т'!C812*'Базовые цены за единицу'!H46,2)</f>
        <v>0</v>
      </c>
      <c r="I46" s="7" t="e">
        <f>ОКРУГЛВСЕ('Форма 4т'!C812*'Базовые цены за единицу'!I46,8)</f>
        <v>#NAME?</v>
      </c>
      <c r="J46" s="4" t="e">
        <f>ОКРУГЛВСЕ('Форма 4т'!C812*'Базовые цены за единицу'!J46,8)</f>
        <v>#NAME?</v>
      </c>
      <c r="K46" s="7" t="e">
        <f>ОКРУГЛВСЕ('Форма 4т'!C812*'Базовые цены за единицу'!K46,8)</f>
        <v>#NAME?</v>
      </c>
      <c r="L46" s="3">
        <f>ROUND('Форма 4т'!C812*'Базовые цены за единицу'!L46,2)</f>
        <v>0</v>
      </c>
      <c r="M46" s="3">
        <f>ROUND('Форма 4т'!C812*'Базовые цены за единицу'!M46,2)</f>
        <v>0</v>
      </c>
      <c r="N46" s="3">
        <f>ROUND((C46+E46)*'Форма 4т'!D824/100,2)</f>
        <v>1058.25</v>
      </c>
      <c r="O46" s="3">
        <f>ROUND((C46+E46)*'Форма 4т'!D827/100,2)</f>
        <v>610.16</v>
      </c>
      <c r="P46" s="3">
        <f>ROUND('Форма 4т'!C812*'Базовые цены за единицу'!P46,2)</f>
        <v>1010.05</v>
      </c>
      <c r="Q46" s="3">
        <f>ROUND('Форма 4т'!C812*'Базовые цены за единицу'!Q46,2)</f>
        <v>48.21</v>
      </c>
      <c r="R46" s="3">
        <f>ROUND('Форма 4т'!C812*'Базовые цены за единицу'!R46,2)</f>
        <v>582.37</v>
      </c>
      <c r="S46" s="3">
        <f>ROUND('Форма 4т'!C812*'Базовые цены за единицу'!S46,2)</f>
        <v>27.8</v>
      </c>
      <c r="T46" s="3">
        <f>ROUND('Форма 4т'!C812*'Базовые цены за единицу'!T46,2)</f>
        <v>0</v>
      </c>
      <c r="U46" s="3">
        <f>ROUND('Форма 4т'!C812*'Базовые цены за единицу'!U46,2)</f>
        <v>0</v>
      </c>
      <c r="V46" s="3">
        <f>ROUND('Форма 4т'!C812*'Базовые цены за единицу'!V46,2)</f>
        <v>0</v>
      </c>
      <c r="X46" s="3">
        <f>ROUND('Форма 4т'!C812*'Базовые цены за единицу'!X46,2)</f>
        <v>0</v>
      </c>
      <c r="Y46" s="3">
        <f>IF(Определители!I46="9",ROUND((C46+E46)*(Начисления!M46/100)*('Форма 4т'!D824/100),2),0)</f>
        <v>0</v>
      </c>
      <c r="Z46" s="3">
        <f>IF(Определители!I46="9",ROUND((C46+E46)*(100-Начисления!M46/100)*('Форма 4т'!D824/100),2),0)</f>
        <v>0</v>
      </c>
      <c r="AA46" s="3">
        <f>IF(Определители!I46="9",ROUND((C46+E46)*(Начисления!M46/100)*('Форма 4т'!D827/100),2),0)</f>
        <v>0</v>
      </c>
      <c r="AB46" s="3">
        <f>IF(Определители!I46="9",ROUND((C46+E46)*(100-Начисления!M46/100)*('Форма 4т'!D827/100),2),0)</f>
        <v>0</v>
      </c>
      <c r="AC46" s="3">
        <f>IF(Определители!I46="9",ROUND(B46*Начисления!M46/100,2),0)</f>
        <v>0</v>
      </c>
      <c r="AD46" s="3">
        <f>IF(Определители!I46="9",ROUND(B46*(100-Начисления!M46)/100,2),0)</f>
        <v>0</v>
      </c>
      <c r="AE46" s="3">
        <f>ROUND('Форма 4т'!C812*'Базовые цены за единицу'!AE46,2)</f>
        <v>0</v>
      </c>
    </row>
    <row r="48" spans="2:14" ht="10.5">
      <c r="B48" s="83" t="s">
        <v>200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</row>
    <row r="49" spans="2:14" ht="10.5"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</row>
    <row r="50" spans="1:31" ht="10.5">
      <c r="A50" s="3" t="str">
        <f>'Форма 4т'!A916</f>
        <v>30.</v>
      </c>
      <c r="B50" s="3">
        <f aca="true" t="shared" si="2" ref="B50:B55">ROUND(C50+D50+F50,2)</f>
        <v>8.9</v>
      </c>
      <c r="C50" s="3">
        <f>ROUND('Форма 4т'!C916*'Базовые цены за единицу'!C50,2)</f>
        <v>8.9</v>
      </c>
      <c r="D50" s="3">
        <f>ROUND('Форма 4т'!C916*'Базовые цены за единицу'!D50,2)</f>
        <v>0</v>
      </c>
      <c r="E50" s="3">
        <f>ROUND('Форма 4т'!C916*'Базовые цены за единицу'!E50,2)</f>
        <v>0</v>
      </c>
      <c r="F50" s="3">
        <f>ROUND('Форма 4т'!C916*'Базовые цены за единицу'!F50,2)</f>
        <v>0</v>
      </c>
      <c r="G50" s="3">
        <f>ROUND('Форма 4т'!C916*'Базовые цены за единицу'!G50,2)</f>
        <v>0</v>
      </c>
      <c r="H50" s="3">
        <f>ROUND('Форма 4т'!C916*'Базовые цены за единицу'!H50,2)</f>
        <v>0</v>
      </c>
      <c r="I50" s="7" t="e">
        <f>ОКРУГЛВСЕ('Форма 4т'!C916*'Базовые цены за единицу'!I50,8)</f>
        <v>#NAME?</v>
      </c>
      <c r="J50" s="4" t="e">
        <f>ОКРУГЛВСЕ('Форма 4т'!C916*'Базовые цены за единицу'!J50,8)</f>
        <v>#NAME?</v>
      </c>
      <c r="K50" s="7" t="e">
        <f>ОКРУГЛВСЕ('Форма 4т'!C916*'Базовые цены за единицу'!K50,8)</f>
        <v>#NAME?</v>
      </c>
      <c r="L50" s="3">
        <f>ROUND('Форма 4т'!C916*'Базовые цены за единицу'!L50,2)</f>
        <v>0</v>
      </c>
      <c r="M50" s="3">
        <f>ROUND('Форма 4т'!C916*'Базовые цены за единицу'!M50,2)</f>
        <v>0</v>
      </c>
      <c r="N50" s="3">
        <f>ROUND((C50+E50)*'Форма 4т'!D927/100,2)</f>
        <v>8.81</v>
      </c>
      <c r="O50" s="3">
        <f>ROUND((C50+E50)*'Форма 4т'!D930/100,2)</f>
        <v>5.34</v>
      </c>
      <c r="P50" s="3">
        <f>ROUND('Форма 4т'!C916*'Базовые цены за единицу'!P50,2)</f>
        <v>8.81</v>
      </c>
      <c r="Q50" s="3">
        <f>ROUND('Форма 4т'!C916*'Базовые цены за единицу'!Q50,2)</f>
        <v>0</v>
      </c>
      <c r="R50" s="3">
        <f>ROUND('Форма 4т'!C916*'Базовые цены за единицу'!R50,2)</f>
        <v>5.34</v>
      </c>
      <c r="S50" s="3">
        <f>ROUND('Форма 4т'!C916*'Базовые цены за единицу'!S50,2)</f>
        <v>0</v>
      </c>
      <c r="T50" s="3">
        <f>ROUND('Форма 4т'!C916*'Базовые цены за единицу'!T50,2)</f>
        <v>0</v>
      </c>
      <c r="U50" s="3">
        <f>ROUND('Форма 4т'!C916*'Базовые цены за единицу'!U50,2)</f>
        <v>0</v>
      </c>
      <c r="V50" s="3">
        <f>ROUND('Форма 4т'!C916*'Базовые цены за единицу'!V50,2)</f>
        <v>0</v>
      </c>
      <c r="X50" s="3">
        <f>ROUND('Форма 4т'!C916*'Базовые цены за единицу'!X50,2)</f>
        <v>0</v>
      </c>
      <c r="Y50" s="3">
        <f>IF(Определители!I50="9",ROUND((C50+E50)*(Начисления!M50/100)*('Форма 4т'!D927/100),2),0)</f>
        <v>0</v>
      </c>
      <c r="Z50" s="3">
        <f>IF(Определители!I50="9",ROUND((C50+E50)*(100-Начисления!M50/100)*('Форма 4т'!D927/100),2),0)</f>
        <v>0</v>
      </c>
      <c r="AA50" s="3">
        <f>IF(Определители!I50="9",ROUND((C50+E50)*(Начисления!M50/100)*('Форма 4т'!D930/100),2),0)</f>
        <v>0</v>
      </c>
      <c r="AB50" s="3">
        <f>IF(Определители!I50="9",ROUND((C50+E50)*(100-Начисления!M50/100)*('Форма 4т'!D930/100),2),0)</f>
        <v>0</v>
      </c>
      <c r="AC50" s="3">
        <f>IF(Определители!I50="9",ROUND(B50*Начисления!M50/100,2),0)</f>
        <v>0</v>
      </c>
      <c r="AD50" s="3">
        <f>IF(Определители!I50="9",ROUND(B50*(100-Начисления!M50)/100,2),0)</f>
        <v>0</v>
      </c>
      <c r="AE50" s="3">
        <f>ROUND('Форма 4т'!C916*'Базовые цены за единицу'!AE50,2)</f>
        <v>0</v>
      </c>
    </row>
    <row r="51" spans="1:31" ht="10.5">
      <c r="A51" s="3" t="str">
        <f>'Форма 4т'!A935</f>
        <v>31.</v>
      </c>
      <c r="B51" s="3">
        <f t="shared" si="2"/>
        <v>517.14</v>
      </c>
      <c r="C51" s="3">
        <f>ROUND('Форма 4т'!C935*'Базовые цены за единицу'!C51,2)</f>
        <v>204.1</v>
      </c>
      <c r="D51" s="3">
        <f>ROUND('Форма 4т'!C935*'Базовые цены за единицу'!D51,2)</f>
        <v>30.57</v>
      </c>
      <c r="E51" s="3">
        <f>ROUND('Форма 4т'!C935*'Базовые цены за единицу'!E51,2)</f>
        <v>17.74</v>
      </c>
      <c r="F51" s="3">
        <f>ROUND('Форма 4т'!C935*'Базовые цены за единицу'!F51,2)</f>
        <v>282.47</v>
      </c>
      <c r="G51" s="3">
        <f>ROUND('Форма 4т'!C935*'Базовые цены за единицу'!G51,2)</f>
        <v>0</v>
      </c>
      <c r="H51" s="3">
        <f>ROUND('Форма 4т'!C935*'Базовые цены за единицу'!H51,2)</f>
        <v>0</v>
      </c>
      <c r="I51" s="7" t="e">
        <f>ОКРУГЛВСЕ('Форма 4т'!C935*'Базовые цены за единицу'!I51,8)</f>
        <v>#NAME?</v>
      </c>
      <c r="J51" s="4" t="e">
        <f>ОКРУГЛВСЕ('Форма 4т'!C935*'Базовые цены за единицу'!J51,8)</f>
        <v>#NAME?</v>
      </c>
      <c r="K51" s="7" t="e">
        <f>ОКРУГЛВСЕ('Форма 4т'!C935*'Базовые цены за единицу'!K51,8)</f>
        <v>#NAME?</v>
      </c>
      <c r="L51" s="3">
        <f>ROUND('Форма 4т'!C935*'Базовые цены за единицу'!L51,2)</f>
        <v>0</v>
      </c>
      <c r="M51" s="3">
        <f>ROUND('Форма 4т'!C935*'Базовые цены за единицу'!M51,2)</f>
        <v>0</v>
      </c>
      <c r="N51" s="3">
        <f>ROUND((C51+E51)*'Форма 4т'!D947/100,2)</f>
        <v>210.75</v>
      </c>
      <c r="O51" s="3">
        <f>ROUND((C51+E51)*'Форма 4т'!D950/100,2)</f>
        <v>104.26</v>
      </c>
      <c r="P51" s="3">
        <f>ROUND('Форма 4т'!C935*'Базовые цены за единицу'!P51,2)</f>
        <v>193.89</v>
      </c>
      <c r="Q51" s="3">
        <f>ROUND('Форма 4т'!C935*'Базовые цены за единицу'!Q51,2)</f>
        <v>16.85</v>
      </c>
      <c r="R51" s="3">
        <f>ROUND('Форма 4т'!C935*'Базовые цены за единицу'!R51,2)</f>
        <v>95.93</v>
      </c>
      <c r="S51" s="3">
        <f>ROUND('Форма 4т'!C935*'Базовые цены за единицу'!S51,2)</f>
        <v>8.34</v>
      </c>
      <c r="T51" s="3">
        <f>ROUND('Форма 4т'!C935*'Базовые цены за единицу'!T51,2)</f>
        <v>0</v>
      </c>
      <c r="U51" s="3">
        <f>ROUND('Форма 4т'!C935*'Базовые цены за единицу'!U51,2)</f>
        <v>0</v>
      </c>
      <c r="V51" s="3">
        <f>ROUND('Форма 4т'!C935*'Базовые цены за единицу'!V51,2)</f>
        <v>0</v>
      </c>
      <c r="X51" s="3">
        <f>ROUND('Форма 4т'!C935*'Базовые цены за единицу'!X51,2)</f>
        <v>0</v>
      </c>
      <c r="Y51" s="3">
        <f>IF(Определители!I51="9",ROUND((C51+E51)*(Начисления!M51/100)*('Форма 4т'!D947/100),2),0)</f>
        <v>0</v>
      </c>
      <c r="Z51" s="3">
        <f>IF(Определители!I51="9",ROUND((C51+E51)*(100-Начисления!M51/100)*('Форма 4т'!D947/100),2),0)</f>
        <v>0</v>
      </c>
      <c r="AA51" s="3">
        <f>IF(Определители!I51="9",ROUND((C51+E51)*(Начисления!M51/100)*('Форма 4т'!D950/100),2),0)</f>
        <v>0</v>
      </c>
      <c r="AB51" s="3">
        <f>IF(Определители!I51="9",ROUND((C51+E51)*(100-Начисления!M51/100)*('Форма 4т'!D950/100),2),0)</f>
        <v>0</v>
      </c>
      <c r="AC51" s="3">
        <f>IF(Определители!I51="9",ROUND(B51*Начисления!M51/100,2),0)</f>
        <v>0</v>
      </c>
      <c r="AD51" s="3">
        <f>IF(Определители!I51="9",ROUND(B51*(100-Начисления!M51)/100,2),0)</f>
        <v>0</v>
      </c>
      <c r="AE51" s="3">
        <f>ROUND('Форма 4т'!C935*'Базовые цены за единицу'!AE51,2)</f>
        <v>0</v>
      </c>
    </row>
    <row r="52" spans="1:31" ht="10.5">
      <c r="A52" s="3" t="str">
        <f>'Форма 4т'!A955</f>
        <v>32.</v>
      </c>
      <c r="B52" s="3">
        <f t="shared" si="2"/>
        <v>485.54</v>
      </c>
      <c r="C52" s="3">
        <f>ROUND('Форма 4т'!C955*'Базовые цены за единицу'!C52,2)</f>
        <v>117.01</v>
      </c>
      <c r="D52" s="3">
        <f>ROUND('Форма 4т'!C955*'Базовые цены за единицу'!D52,2)</f>
        <v>2.96</v>
      </c>
      <c r="E52" s="3">
        <f>ROUND('Форма 4т'!C955*'Базовые цены за единицу'!E52,2)</f>
        <v>0.03</v>
      </c>
      <c r="F52" s="3">
        <f>ROUND('Форма 4т'!C955*'Базовые цены за единицу'!F52,2)</f>
        <v>365.57</v>
      </c>
      <c r="G52" s="3">
        <f>ROUND('Форма 4т'!C955*'Базовые цены за единицу'!G52,2)</f>
        <v>0</v>
      </c>
      <c r="H52" s="3">
        <f>ROUND('Форма 4т'!C955*'Базовые цены за единицу'!H52,2)</f>
        <v>0</v>
      </c>
      <c r="I52" s="7" t="e">
        <f>ОКРУГЛВСЕ('Форма 4т'!C955*'Базовые цены за единицу'!I52,8)</f>
        <v>#NAME?</v>
      </c>
      <c r="J52" s="4" t="e">
        <f>ОКРУГЛВСЕ('Форма 4т'!C955*'Базовые цены за единицу'!J52,8)</f>
        <v>#NAME?</v>
      </c>
      <c r="K52" s="7" t="e">
        <f>ОКРУГЛВСЕ('Форма 4т'!C955*'Базовые цены за единицу'!K52,8)</f>
        <v>#NAME?</v>
      </c>
      <c r="L52" s="3">
        <f>ROUND('Форма 4т'!C955*'Базовые цены за единицу'!L52,2)</f>
        <v>0</v>
      </c>
      <c r="M52" s="3">
        <f>ROUND('Форма 4т'!C955*'Базовые цены за единицу'!M52,2)</f>
        <v>0</v>
      </c>
      <c r="N52" s="3">
        <f>ROUND((C52+E52)*'Форма 4т'!D967/100,2)</f>
        <v>111.19</v>
      </c>
      <c r="O52" s="3">
        <f>ROUND((C52+E52)*'Форма 4т'!D970/100,2)</f>
        <v>55.01</v>
      </c>
      <c r="P52" s="3">
        <f>ROUND('Форма 4т'!C955*'Базовые цены за единицу'!P52,2)</f>
        <v>111.16</v>
      </c>
      <c r="Q52" s="3">
        <f>ROUND('Форма 4т'!C955*'Базовые цены за единицу'!Q52,2)</f>
        <v>0.03</v>
      </c>
      <c r="R52" s="3">
        <f>ROUND('Форма 4т'!C955*'Базовые цены за единицу'!R52,2)</f>
        <v>54.99</v>
      </c>
      <c r="S52" s="3">
        <f>ROUND('Форма 4т'!C955*'Базовые цены за единицу'!S52,2)</f>
        <v>0.01</v>
      </c>
      <c r="T52" s="3">
        <f>ROUND('Форма 4т'!C955*'Базовые цены за единицу'!T52,2)</f>
        <v>0</v>
      </c>
      <c r="U52" s="3">
        <f>ROUND('Форма 4т'!C955*'Базовые цены за единицу'!U52,2)</f>
        <v>0</v>
      </c>
      <c r="V52" s="3">
        <f>ROUND('Форма 4т'!C955*'Базовые цены за единицу'!V52,2)</f>
        <v>0</v>
      </c>
      <c r="X52" s="3">
        <f>ROUND('Форма 4т'!C955*'Базовые цены за единицу'!X52,2)</f>
        <v>0</v>
      </c>
      <c r="Y52" s="3">
        <f>IF(Определители!I52="9",ROUND((C52+E52)*(Начисления!M52/100)*('Форма 4т'!D967/100),2),0)</f>
        <v>0</v>
      </c>
      <c r="Z52" s="3">
        <f>IF(Определители!I52="9",ROUND((C52+E52)*(100-Начисления!M52/100)*('Форма 4т'!D967/100),2),0)</f>
        <v>0</v>
      </c>
      <c r="AA52" s="3">
        <f>IF(Определители!I52="9",ROUND((C52+E52)*(Начисления!M52/100)*('Форма 4т'!D970/100),2),0)</f>
        <v>0</v>
      </c>
      <c r="AB52" s="3">
        <f>IF(Определители!I52="9",ROUND((C52+E52)*(100-Начисления!M52/100)*('Форма 4т'!D970/100),2),0)</f>
        <v>0</v>
      </c>
      <c r="AC52" s="3">
        <f>IF(Определители!I52="9",ROUND(B52*Начисления!M52/100,2),0)</f>
        <v>0</v>
      </c>
      <c r="AD52" s="3">
        <f>IF(Определители!I52="9",ROUND(B52*(100-Начисления!M52)/100,2),0)</f>
        <v>0</v>
      </c>
      <c r="AE52" s="3">
        <f>ROUND('Форма 4т'!C955*'Базовые цены за единицу'!AE52,2)</f>
        <v>0</v>
      </c>
    </row>
    <row r="53" spans="1:31" ht="10.5">
      <c r="A53" s="3" t="str">
        <f>'Форма 4т'!A975</f>
        <v>33.</v>
      </c>
      <c r="B53" s="3">
        <f t="shared" si="2"/>
        <v>116.53</v>
      </c>
      <c r="C53" s="3">
        <f>ROUND('Форма 4т'!C975*'Базовые цены за единицу'!C53,2)</f>
        <v>33.95</v>
      </c>
      <c r="D53" s="3">
        <f>ROUND('Форма 4т'!C975*'Базовые цены за единицу'!D53,2)</f>
        <v>1.24</v>
      </c>
      <c r="E53" s="3">
        <f>ROUND('Форма 4т'!C975*'Базовые цены за единицу'!E53,2)</f>
        <v>0.16</v>
      </c>
      <c r="F53" s="3">
        <f>ROUND('Форма 4т'!C975*'Базовые цены за единицу'!F53,2)</f>
        <v>81.34</v>
      </c>
      <c r="G53" s="3">
        <f>ROUND('Форма 4т'!C975*'Базовые цены за единицу'!G53,2)</f>
        <v>0</v>
      </c>
      <c r="H53" s="3">
        <f>ROUND('Форма 4т'!C975*'Базовые цены за единицу'!H53,2)</f>
        <v>0</v>
      </c>
      <c r="I53" s="7" t="e">
        <f>ОКРУГЛВСЕ('Форма 4т'!C975*'Базовые цены за единицу'!I53,8)</f>
        <v>#NAME?</v>
      </c>
      <c r="J53" s="4" t="e">
        <f>ОКРУГЛВСЕ('Форма 4т'!C975*'Базовые цены за единицу'!J53,8)</f>
        <v>#NAME?</v>
      </c>
      <c r="K53" s="7" t="e">
        <f>ОКРУГЛВСЕ('Форма 4т'!C975*'Базовые цены за единицу'!K53,8)</f>
        <v>#NAME?</v>
      </c>
      <c r="L53" s="3">
        <f>ROUND('Форма 4т'!C975*'Базовые цены за единицу'!L53,2)</f>
        <v>0</v>
      </c>
      <c r="M53" s="3">
        <f>ROUND('Форма 4т'!C975*'Базовые цены за единицу'!M53,2)</f>
        <v>0</v>
      </c>
      <c r="N53" s="3">
        <f>ROUND((C53+E53)*'Форма 4т'!D986/100,2)</f>
        <v>27.29</v>
      </c>
      <c r="O53" s="3">
        <f>ROUND((C53+E53)*'Форма 4т'!D989/100,2)</f>
        <v>17.06</v>
      </c>
      <c r="P53" s="3">
        <f>ROUND('Форма 4т'!C975*'Базовые цены за единицу'!P53,2)</f>
        <v>27.16</v>
      </c>
      <c r="Q53" s="3">
        <f>ROUND('Форма 4т'!C975*'Базовые цены за единицу'!Q53,2)</f>
        <v>0.13</v>
      </c>
      <c r="R53" s="3">
        <f>ROUND('Форма 4т'!C975*'Базовые цены за единицу'!R53,2)</f>
        <v>16.97</v>
      </c>
      <c r="S53" s="3">
        <f>ROUND('Форма 4т'!C975*'Базовые цены за единицу'!S53,2)</f>
        <v>0.08</v>
      </c>
      <c r="T53" s="3">
        <f>ROUND('Форма 4т'!C975*'Базовые цены за единицу'!T53,2)</f>
        <v>0</v>
      </c>
      <c r="U53" s="3">
        <f>ROUND('Форма 4т'!C975*'Базовые цены за единицу'!U53,2)</f>
        <v>0</v>
      </c>
      <c r="V53" s="3">
        <f>ROUND('Форма 4т'!C975*'Базовые цены за единицу'!V53,2)</f>
        <v>0</v>
      </c>
      <c r="X53" s="3">
        <f>ROUND('Форма 4т'!C975*'Базовые цены за единицу'!X53,2)</f>
        <v>0</v>
      </c>
      <c r="Y53" s="3">
        <f>IF(Определители!I53="9",ROUND((C53+E53)*(Начисления!M53/100)*('Форма 4т'!D986/100),2),0)</f>
        <v>0</v>
      </c>
      <c r="Z53" s="3">
        <f>IF(Определители!I53="9",ROUND((C53+E53)*(100-Начисления!M53/100)*('Форма 4т'!D986/100),2),0)</f>
        <v>0</v>
      </c>
      <c r="AA53" s="3">
        <f>IF(Определители!I53="9",ROUND((C53+E53)*(Начисления!M53/100)*('Форма 4т'!D989/100),2),0)</f>
        <v>0</v>
      </c>
      <c r="AB53" s="3">
        <f>IF(Определители!I53="9",ROUND((C53+E53)*(100-Начисления!M53/100)*('Форма 4т'!D989/100),2),0)</f>
        <v>0</v>
      </c>
      <c r="AC53" s="3">
        <f>IF(Определители!I53="9",ROUND(B53*Начисления!M53/100,2),0)</f>
        <v>0</v>
      </c>
      <c r="AD53" s="3">
        <f>IF(Определители!I53="9",ROUND(B53*(100-Начисления!M53)/100,2),0)</f>
        <v>0</v>
      </c>
      <c r="AE53" s="3">
        <f>ROUND('Форма 4т'!C975*'Базовые цены за единицу'!AE53,2)</f>
        <v>0</v>
      </c>
    </row>
    <row r="54" spans="1:31" ht="10.5">
      <c r="A54" s="3" t="str">
        <f>'Форма 4т'!A994</f>
        <v>34.</v>
      </c>
      <c r="B54" s="3">
        <f t="shared" si="2"/>
        <v>284.31</v>
      </c>
      <c r="C54" s="3">
        <f>ROUND('Форма 4т'!C994*'Базовые цены за единицу'!C54,2)</f>
        <v>142.09</v>
      </c>
      <c r="D54" s="3">
        <f>ROUND('Форма 4т'!C994*'Базовые цены за единицу'!D54,2)</f>
        <v>5.36</v>
      </c>
      <c r="E54" s="3">
        <f>ROUND('Форма 4т'!C994*'Базовые цены за единицу'!E54,2)</f>
        <v>1.94</v>
      </c>
      <c r="F54" s="3">
        <f>ROUND('Форма 4т'!C994*'Базовые цены за единицу'!F54,2)</f>
        <v>136.86</v>
      </c>
      <c r="G54" s="3">
        <f>ROUND('Форма 4т'!C994*'Базовые цены за единицу'!G54,2)</f>
        <v>0</v>
      </c>
      <c r="H54" s="3">
        <f>ROUND('Форма 4т'!C994*'Базовые цены за единицу'!H54,2)</f>
        <v>0</v>
      </c>
      <c r="I54" s="7" t="e">
        <f>ОКРУГЛВСЕ('Форма 4т'!C994*'Базовые цены за единицу'!I54,8)</f>
        <v>#NAME?</v>
      </c>
      <c r="J54" s="4" t="e">
        <f>ОКРУГЛВСЕ('Форма 4т'!C994*'Базовые цены за единицу'!J54,8)</f>
        <v>#NAME?</v>
      </c>
      <c r="K54" s="7" t="e">
        <f>ОКРУГЛВСЕ('Форма 4т'!C994*'Базовые цены за единицу'!K54,8)</f>
        <v>#NAME?</v>
      </c>
      <c r="L54" s="3">
        <f>ROUND('Форма 4т'!C994*'Базовые цены за единицу'!L54,2)</f>
        <v>0</v>
      </c>
      <c r="M54" s="3">
        <f>ROUND('Форма 4т'!C994*'Базовые цены за единицу'!M54,2)</f>
        <v>0</v>
      </c>
      <c r="N54" s="3">
        <f>ROUND((C54+E54)*'Форма 4т'!D1006/100,2)</f>
        <v>136.83</v>
      </c>
      <c r="O54" s="3">
        <f>ROUND((C54+E54)*'Форма 4т'!D1009/100,2)</f>
        <v>67.69</v>
      </c>
      <c r="P54" s="3">
        <f>ROUND('Форма 4т'!C994*'Базовые цены за единицу'!P54,2)</f>
        <v>134.98</v>
      </c>
      <c r="Q54" s="3">
        <f>ROUND('Форма 4т'!C994*'Базовые цены за единицу'!Q54,2)</f>
        <v>1.85</v>
      </c>
      <c r="R54" s="3">
        <f>ROUND('Форма 4т'!C994*'Базовые цены за единицу'!R54,2)</f>
        <v>66.78</v>
      </c>
      <c r="S54" s="3">
        <f>ROUND('Форма 4т'!C994*'Базовые цены за единицу'!S54,2)</f>
        <v>0.91</v>
      </c>
      <c r="T54" s="3">
        <f>ROUND('Форма 4т'!C994*'Базовые цены за единицу'!T54,2)</f>
        <v>0</v>
      </c>
      <c r="U54" s="3">
        <f>ROUND('Форма 4т'!C994*'Базовые цены за единицу'!U54,2)</f>
        <v>0</v>
      </c>
      <c r="V54" s="3">
        <f>ROUND('Форма 4т'!C994*'Базовые цены за единицу'!V54,2)</f>
        <v>0</v>
      </c>
      <c r="X54" s="3">
        <f>ROUND('Форма 4т'!C994*'Базовые цены за единицу'!X54,2)</f>
        <v>0</v>
      </c>
      <c r="Y54" s="3">
        <f>IF(Определители!I54="9",ROUND((C54+E54)*(Начисления!M54/100)*('Форма 4т'!D1006/100),2),0)</f>
        <v>0</v>
      </c>
      <c r="Z54" s="3">
        <f>IF(Определители!I54="9",ROUND((C54+E54)*(100-Начисления!M54/100)*('Форма 4т'!D1006/100),2),0)</f>
        <v>0</v>
      </c>
      <c r="AA54" s="3">
        <f>IF(Определители!I54="9",ROUND((C54+E54)*(Начисления!M54/100)*('Форма 4т'!D1009/100),2),0)</f>
        <v>0</v>
      </c>
      <c r="AB54" s="3">
        <f>IF(Определители!I54="9",ROUND((C54+E54)*(100-Начисления!M54/100)*('Форма 4т'!D1009/100),2),0)</f>
        <v>0</v>
      </c>
      <c r="AC54" s="3">
        <f>IF(Определители!I54="9",ROUND(B54*Начисления!M54/100,2),0)</f>
        <v>0</v>
      </c>
      <c r="AD54" s="3">
        <f>IF(Определители!I54="9",ROUND(B54*(100-Начисления!M54)/100,2),0)</f>
        <v>0</v>
      </c>
      <c r="AE54" s="3">
        <f>ROUND('Форма 4т'!C994*'Базовые цены за единицу'!AE54,2)</f>
        <v>0</v>
      </c>
    </row>
    <row r="55" spans="1:31" ht="10.5">
      <c r="A55" s="3" t="str">
        <f>'Форма 4т'!A1014</f>
        <v>35.</v>
      </c>
      <c r="B55" s="3">
        <f t="shared" si="2"/>
        <v>143.94</v>
      </c>
      <c r="C55" s="3">
        <f>ROUND('Форма 4т'!C1014*'Базовые цены за единицу'!C55,2)</f>
        <v>34.69</v>
      </c>
      <c r="D55" s="3">
        <f>ROUND('Форма 4т'!C1014*'Базовые цены за единицу'!D55,2)</f>
        <v>0.88</v>
      </c>
      <c r="E55" s="3">
        <f>ROUND('Форма 4т'!C1014*'Базовые цены за единицу'!E55,2)</f>
        <v>0.01</v>
      </c>
      <c r="F55" s="3">
        <f>ROUND('Форма 4т'!C1014*'Базовые цены за единицу'!F55,2)</f>
        <v>108.37</v>
      </c>
      <c r="G55" s="3">
        <f>ROUND('Форма 4т'!C1014*'Базовые цены за единицу'!G55,2)</f>
        <v>0</v>
      </c>
      <c r="H55" s="3">
        <f>ROUND('Форма 4т'!C1014*'Базовые цены за единицу'!H55,2)</f>
        <v>0</v>
      </c>
      <c r="I55" s="7" t="e">
        <f>ОКРУГЛВСЕ('Форма 4т'!C1014*'Базовые цены за единицу'!I55,8)</f>
        <v>#NAME?</v>
      </c>
      <c r="J55" s="4" t="e">
        <f>ОКРУГЛВСЕ('Форма 4т'!C1014*'Базовые цены за единицу'!J55,8)</f>
        <v>#NAME?</v>
      </c>
      <c r="K55" s="7" t="e">
        <f>ОКРУГЛВСЕ('Форма 4т'!C1014*'Базовые цены за единицу'!K55,8)</f>
        <v>#NAME?</v>
      </c>
      <c r="L55" s="3">
        <f>ROUND('Форма 4т'!C1014*'Базовые цены за единицу'!L55,2)</f>
        <v>0</v>
      </c>
      <c r="M55" s="3">
        <f>ROUND('Форма 4т'!C1014*'Базовые цены за единицу'!M55,2)</f>
        <v>0</v>
      </c>
      <c r="N55" s="3">
        <f>ROUND((C55+E55)*'Форма 4т'!D1026/100,2)</f>
        <v>32.97</v>
      </c>
      <c r="O55" s="3">
        <f>ROUND((C55+E55)*'Форма 4т'!D1029/100,2)</f>
        <v>16.31</v>
      </c>
      <c r="P55" s="3">
        <f>ROUND('Форма 4т'!C1014*'Базовые цены за единицу'!P55,2)</f>
        <v>32.95</v>
      </c>
      <c r="Q55" s="3">
        <f>ROUND('Форма 4т'!C1014*'Базовые цены за единицу'!Q55,2)</f>
        <v>0.01</v>
      </c>
      <c r="R55" s="3">
        <f>ROUND('Форма 4т'!C1014*'Базовые цены за единицу'!R55,2)</f>
        <v>16.3</v>
      </c>
      <c r="S55" s="3">
        <f>ROUND('Форма 4т'!C1014*'Базовые цены за единицу'!S55,2)</f>
        <v>0</v>
      </c>
      <c r="T55" s="3">
        <f>ROUND('Форма 4т'!C1014*'Базовые цены за единицу'!T55,2)</f>
        <v>0</v>
      </c>
      <c r="U55" s="3">
        <f>ROUND('Форма 4т'!C1014*'Базовые цены за единицу'!U55,2)</f>
        <v>0</v>
      </c>
      <c r="V55" s="3">
        <f>ROUND('Форма 4т'!C1014*'Базовые цены за единицу'!V55,2)</f>
        <v>0</v>
      </c>
      <c r="X55" s="3">
        <f>ROUND('Форма 4т'!C1014*'Базовые цены за единицу'!X55,2)</f>
        <v>0</v>
      </c>
      <c r="Y55" s="3">
        <f>IF(Определители!I55="9",ROUND((C55+E55)*(Начисления!M55/100)*('Форма 4т'!D1026/100),2),0)</f>
        <v>0</v>
      </c>
      <c r="Z55" s="3">
        <f>IF(Определители!I55="9",ROUND((C55+E55)*(100-Начисления!M55/100)*('Форма 4т'!D1026/100),2),0)</f>
        <v>0</v>
      </c>
      <c r="AA55" s="3">
        <f>IF(Определители!I55="9",ROUND((C55+E55)*(Начисления!M55/100)*('Форма 4т'!D1029/100),2),0)</f>
        <v>0</v>
      </c>
      <c r="AB55" s="3">
        <f>IF(Определители!I55="9",ROUND((C55+E55)*(100-Начисления!M55/100)*('Форма 4т'!D1029/100),2),0)</f>
        <v>0</v>
      </c>
      <c r="AC55" s="3">
        <f>IF(Определители!I55="9",ROUND(B55*Начисления!M55/100,2),0)</f>
        <v>0</v>
      </c>
      <c r="AD55" s="3">
        <f>IF(Определители!I55="9",ROUND(B55*(100-Начисления!M55)/100,2),0)</f>
        <v>0</v>
      </c>
      <c r="AE55" s="3">
        <f>ROUND('Форма 4т'!C1014*'Базовые цены за единицу'!AE55,2)</f>
        <v>0</v>
      </c>
    </row>
  </sheetData>
  <sheetProtection/>
  <mergeCells count="9">
    <mergeCell ref="B32:N33"/>
    <mergeCell ref="B42:N43"/>
    <mergeCell ref="B48:N49"/>
    <mergeCell ref="A2:N2"/>
    <mergeCell ref="B3:N3"/>
    <mergeCell ref="B4:N4"/>
    <mergeCell ref="A5:N5"/>
    <mergeCell ref="B7:N8"/>
    <mergeCell ref="B27:N2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E55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4" customWidth="1"/>
    <col min="2" max="16384" width="9.140625" style="3" customWidth="1"/>
  </cols>
  <sheetData>
    <row r="1" spans="1:31" s="5" customFormat="1" ht="10.5">
      <c r="A1" s="2"/>
      <c r="B1" s="5" t="s">
        <v>226</v>
      </c>
      <c r="C1" s="5" t="s">
        <v>227</v>
      </c>
      <c r="D1" s="5" t="s">
        <v>228</v>
      </c>
      <c r="E1" s="5" t="s">
        <v>229</v>
      </c>
      <c r="F1" s="5" t="s">
        <v>230</v>
      </c>
      <c r="G1" s="5" t="s">
        <v>231</v>
      </c>
      <c r="H1" s="5" t="s">
        <v>232</v>
      </c>
      <c r="I1" s="5" t="s">
        <v>233</v>
      </c>
      <c r="J1" s="5" t="s">
        <v>234</v>
      </c>
      <c r="K1" s="5" t="s">
        <v>235</v>
      </c>
      <c r="L1" s="5" t="s">
        <v>236</v>
      </c>
      <c r="M1" s="5" t="s">
        <v>237</v>
      </c>
      <c r="N1" s="5" t="s">
        <v>238</v>
      </c>
      <c r="O1" s="5" t="s">
        <v>239</v>
      </c>
      <c r="P1" s="5" t="s">
        <v>240</v>
      </c>
      <c r="Q1" s="5" t="s">
        <v>241</v>
      </c>
      <c r="R1" s="5" t="s">
        <v>242</v>
      </c>
      <c r="S1" s="5" t="s">
        <v>243</v>
      </c>
      <c r="T1" s="5" t="s">
        <v>244</v>
      </c>
      <c r="U1" s="5" t="s">
        <v>245</v>
      </c>
      <c r="V1" s="5" t="s">
        <v>246</v>
      </c>
      <c r="X1" s="5" t="s">
        <v>247</v>
      </c>
      <c r="Y1" s="5" t="s">
        <v>248</v>
      </c>
      <c r="Z1" s="5" t="s">
        <v>249</v>
      </c>
      <c r="AA1" s="5" t="s">
        <v>250</v>
      </c>
      <c r="AB1" s="5" t="s">
        <v>251</v>
      </c>
      <c r="AC1" s="5" t="s">
        <v>252</v>
      </c>
      <c r="AD1" s="5" t="s">
        <v>253</v>
      </c>
      <c r="AE1" s="5" t="s">
        <v>254</v>
      </c>
    </row>
    <row r="2" spans="1:14" ht="10.5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0.5">
      <c r="A3" s="6"/>
      <c r="B3" s="86" t="s">
        <v>255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10.5">
      <c r="A4" s="6"/>
      <c r="B4" s="86" t="s">
        <v>256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ht="10.5">
      <c r="A5" s="84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7" spans="2:14" ht="10.5">
      <c r="B7" s="83" t="s">
        <v>18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2:14" ht="10.5"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</row>
    <row r="9" spans="1:31" ht="10.5">
      <c r="A9" s="3" t="str">
        <f>'Форма 4т'!A17</f>
        <v>1.</v>
      </c>
      <c r="B9" s="3">
        <f aca="true" t="shared" si="0" ref="B9:B25">ROUND(C9+D9+F9,2)</f>
        <v>39916.7</v>
      </c>
      <c r="C9" s="3">
        <f>ROUND('Форма 4т'!C17*'Текущие цены за единицу'!C9,2)</f>
        <v>2897.41</v>
      </c>
      <c r="D9" s="3">
        <f>ROUND('Форма 4т'!C17*'Текущие цены за единицу'!D9,2)</f>
        <v>292.29</v>
      </c>
      <c r="E9" s="3">
        <f>ROUND('Форма 4т'!C17*'Текущие цены за единицу'!E9,2)</f>
        <v>72.02</v>
      </c>
      <c r="F9" s="3">
        <f>ROUND('Форма 4т'!C17*'Текущие цены за единицу'!F9,2)</f>
        <v>36727</v>
      </c>
      <c r="G9" s="3">
        <f>ROUND('Форма 4т'!C17*'Текущие цены за единицу'!G9,2)</f>
        <v>0</v>
      </c>
      <c r="H9" s="3">
        <f>ROUND('Форма 4т'!C17*'Текущие цены за единицу'!H9,2)</f>
        <v>0</v>
      </c>
      <c r="I9" s="7" t="e">
        <f>ОКРУГЛВСЕ('Форма 4т'!C17*'Текущие цены за единицу'!I9,8)</f>
        <v>#NAME?</v>
      </c>
      <c r="J9" s="4" t="e">
        <f>ОКРУГЛВСЕ('Форма 4т'!C17*'Текущие цены за единицу'!J9,8)</f>
        <v>#NAME?</v>
      </c>
      <c r="K9" s="7" t="e">
        <f>ОКРУГЛВСЕ('Форма 4т'!C17*'Текущие цены за единицу'!K9,8)</f>
        <v>#NAME?</v>
      </c>
      <c r="L9" s="3">
        <f>ROUND('Форма 4т'!C17*'Текущие цены за единицу'!L9,2)</f>
        <v>0</v>
      </c>
      <c r="M9" s="3">
        <f>ROUND('Форма 4т'!C17*'Текущие цены за единицу'!M9,2)</f>
        <v>0</v>
      </c>
      <c r="N9" s="3">
        <f>ROUND((C9+E9)*'Форма 4т'!K29/100,2)</f>
        <v>2761.57</v>
      </c>
      <c r="O9" s="3">
        <f>ROUND((C9+E9)*'Форма 4т'!K32/100,2)</f>
        <v>1603.49</v>
      </c>
      <c r="P9" s="3">
        <f>ROUND('Форма 4т'!C17*'Текущие цены за единицу'!P9,2)</f>
        <v>2694.59</v>
      </c>
      <c r="Q9" s="3">
        <f>ROUND('Форма 4т'!C17*'Текущие цены за единицу'!Q9,2)</f>
        <v>66.98</v>
      </c>
      <c r="R9" s="3">
        <f>ROUND('Форма 4т'!C17*'Текущие цены за единицу'!R9,2)</f>
        <v>1564.6</v>
      </c>
      <c r="S9" s="3">
        <f>ROUND('Форма 4т'!C17*'Текущие цены за единицу'!S9,2)</f>
        <v>38.89</v>
      </c>
      <c r="T9" s="3">
        <f>ROUND('Форма 4т'!C17*'Текущие цены за единицу'!T9,2)</f>
        <v>0</v>
      </c>
      <c r="U9" s="3">
        <f>ROUND('Форма 4т'!C17*'Текущие цены за единицу'!U9,2)</f>
        <v>0</v>
      </c>
      <c r="V9" s="3">
        <f>ROUND('Форма 4т'!C17*'Текущие цены за единицу'!V9,2)</f>
        <v>0</v>
      </c>
      <c r="X9" s="3">
        <f>ROUND('Форма 4т'!C17*'Текущие цены за единицу'!X9,2)</f>
        <v>0</v>
      </c>
      <c r="Y9" s="3">
        <f>IF(Определители!I9="9",ROUND((C9+E9)*(Начисления!M9/100)*('Форма 4т'!K29/100),2),0)</f>
        <v>0</v>
      </c>
      <c r="Z9" s="3">
        <f>IF(Определители!I9="9",ROUND((C9+E9)*(100-Начисления!M9/100)*('Форма 4т'!K29/100),2),0)</f>
        <v>0</v>
      </c>
      <c r="AA9" s="3">
        <f>IF(Определители!I9="9",ROUND((C9+E9)*(Начисления!M9/100)*('Форма 4т'!K32/100),2),0)</f>
        <v>0</v>
      </c>
      <c r="AB9" s="3">
        <f>IF(Определители!I9="9",ROUND((C9+E9)*(100-Начисления!M9/100)*('Форма 4т'!K32/100),2),0)</f>
        <v>0</v>
      </c>
      <c r="AC9" s="3">
        <f>IF(Определители!I9="9",ROUND(B9*Начисления!M9/100,2),0)</f>
        <v>0</v>
      </c>
      <c r="AD9" s="3">
        <f>IF(Определители!I9="9",ROUND(B9*(100-Начисления!M9)/100,2),0)</f>
        <v>0</v>
      </c>
      <c r="AE9" s="3">
        <f>ROUND('Форма 4т'!C17*'Текущие цены за единицу'!AE9,2)</f>
        <v>0</v>
      </c>
    </row>
    <row r="10" spans="1:31" ht="10.5">
      <c r="A10" s="3" t="str">
        <f>'Форма 4т'!A37</f>
        <v>2.</v>
      </c>
      <c r="B10" s="3">
        <f t="shared" si="0"/>
        <v>-35683.14</v>
      </c>
      <c r="C10" s="3">
        <f>ROUND('Форма 4т'!C37*'Текущие цены за единицу'!C10,2)</f>
        <v>0</v>
      </c>
      <c r="D10" s="3">
        <f>ROUND('Форма 4т'!C37*'Текущие цены за единицу'!D10,2)</f>
        <v>0</v>
      </c>
      <c r="E10" s="3">
        <f>ROUND('Форма 4т'!C37*'Текущие цены за единицу'!E10,2)</f>
        <v>0</v>
      </c>
      <c r="F10" s="3">
        <f>ROUND('Форма 4т'!C37*'Текущие цены за единицу'!F10,2)</f>
        <v>-35683.14</v>
      </c>
      <c r="G10" s="3">
        <f>ROUND('Форма 4т'!C37*'Текущие цены за единицу'!G10,2)</f>
        <v>-32146.98</v>
      </c>
      <c r="H10" s="3">
        <f>ROUND('Форма 4т'!C37*'Текущие цены за единицу'!H10,2)</f>
        <v>0</v>
      </c>
      <c r="I10" s="7" t="e">
        <f>ОКРУГЛВСЕ('Форма 4т'!C37*'Текущие цены за единицу'!I10,8)</f>
        <v>#NAME?</v>
      </c>
      <c r="J10" s="4" t="e">
        <f>ОКРУГЛВСЕ('Форма 4т'!C37*'Текущие цены за единицу'!J10,8)</f>
        <v>#NAME?</v>
      </c>
      <c r="K10" s="7" t="e">
        <f>ОКРУГЛВСЕ('Форма 4т'!C37*'Текущие цены за единицу'!K10,8)</f>
        <v>#NAME?</v>
      </c>
      <c r="L10" s="3">
        <f>ROUND('Форма 4т'!C37*'Текущие цены за единицу'!L10,2)</f>
        <v>-591.61</v>
      </c>
      <c r="M10" s="3">
        <f>ROUND('Форма 4т'!C37*'Текущие цены за единицу'!M10,2)</f>
        <v>0</v>
      </c>
      <c r="N10" s="3">
        <f>ROUND((C10+E10)*'Форма 4т'!K49/100,2)</f>
        <v>0</v>
      </c>
      <c r="O10" s="3">
        <f>ROUND((C10+E10)*'Форма 4т'!K52/100,2)</f>
        <v>0</v>
      </c>
      <c r="P10" s="3">
        <f>ROUND('Форма 4т'!C37*'Текущие цены за единицу'!P10,2)</f>
        <v>0</v>
      </c>
      <c r="Q10" s="3">
        <f>ROUND('Форма 4т'!C37*'Текущие цены за единицу'!Q10,2)</f>
        <v>0</v>
      </c>
      <c r="R10" s="3">
        <f>ROUND('Форма 4т'!C37*'Текущие цены за единицу'!R10,2)</f>
        <v>0</v>
      </c>
      <c r="S10" s="3">
        <f>ROUND('Форма 4т'!C37*'Текущие цены за единицу'!S10,2)</f>
        <v>0</v>
      </c>
      <c r="T10" s="3">
        <f>ROUND('Форма 4т'!C37*'Текущие цены за единицу'!T10,2)</f>
        <v>0</v>
      </c>
      <c r="U10" s="3">
        <f>ROUND('Форма 4т'!C37*'Текущие цены за единицу'!U10,2)</f>
        <v>0</v>
      </c>
      <c r="V10" s="3">
        <f>ROUND('Форма 4т'!C37*'Текущие цены за единицу'!V10,2)</f>
        <v>0</v>
      </c>
      <c r="X10" s="3">
        <f>ROUND('Форма 4т'!C37*'Текущие цены за единицу'!X10,2)</f>
        <v>0</v>
      </c>
      <c r="Y10" s="3">
        <f>IF(Определители!I10="9",ROUND((C10+E10)*(Начисления!M10/100)*('Форма 4т'!K49/100),2),0)</f>
        <v>0</v>
      </c>
      <c r="Z10" s="3">
        <f>IF(Определители!I10="9",ROUND((C10+E10)*(100-Начисления!M10/100)*('Форма 4т'!K49/100),2),0)</f>
        <v>0</v>
      </c>
      <c r="AA10" s="3">
        <f>IF(Определители!I10="9",ROUND((C10+E10)*(Начисления!M10/100)*('Форма 4т'!K52/100),2),0)</f>
        <v>0</v>
      </c>
      <c r="AB10" s="3">
        <f>IF(Определители!I10="9",ROUND((C10+E10)*(100-Начисления!M10/100)*('Форма 4т'!K52/100),2),0)</f>
        <v>0</v>
      </c>
      <c r="AC10" s="3">
        <f>IF(Определители!I10="9",ROUND(B10*Начисления!M10/100,2),0)</f>
        <v>0</v>
      </c>
      <c r="AD10" s="3">
        <f>IF(Определители!I10="9",ROUND(B10*(100-Начисления!M10)/100,2),0)</f>
        <v>0</v>
      </c>
      <c r="AE10" s="3">
        <f>ROUND('Форма 4т'!C37*'Текущие цены за единицу'!AE10,2)</f>
        <v>0</v>
      </c>
    </row>
    <row r="11" spans="1:31" ht="10.5">
      <c r="A11" s="3" t="str">
        <f>'Форма 4т'!A57</f>
        <v>3.</v>
      </c>
      <c r="B11" s="3">
        <f t="shared" si="0"/>
        <v>-711.54</v>
      </c>
      <c r="C11" s="3">
        <f>ROUND('Форма 4т'!C57*'Текущие цены за единицу'!C11,2)</f>
        <v>0</v>
      </c>
      <c r="D11" s="3">
        <f>ROUND('Форма 4т'!C57*'Текущие цены за единицу'!D11,2)</f>
        <v>0</v>
      </c>
      <c r="E11" s="3">
        <f>ROUND('Форма 4т'!C57*'Текущие цены за единицу'!E11,2)</f>
        <v>0</v>
      </c>
      <c r="F11" s="3">
        <f>ROUND('Форма 4т'!C57*'Текущие цены за единицу'!F11,2)</f>
        <v>-711.54</v>
      </c>
      <c r="G11" s="3">
        <f>ROUND('Форма 4т'!C57*'Текущие цены за единицу'!G11,2)</f>
        <v>-624.17</v>
      </c>
      <c r="H11" s="3">
        <f>ROUND('Форма 4т'!C57*'Текущие цены за единицу'!H11,2)</f>
        <v>0</v>
      </c>
      <c r="I11" s="7" t="e">
        <f>ОКРУГЛВСЕ('Форма 4т'!C57*'Текущие цены за единицу'!I11,8)</f>
        <v>#NAME?</v>
      </c>
      <c r="J11" s="4" t="e">
        <f>ОКРУГЛВСЕ('Форма 4т'!C57*'Текущие цены за единицу'!J11,8)</f>
        <v>#NAME?</v>
      </c>
      <c r="K11" s="7" t="e">
        <f>ОКРУГЛВСЕ('Форма 4т'!C57*'Текущие цены за единицу'!K11,8)</f>
        <v>#NAME?</v>
      </c>
      <c r="L11" s="3">
        <f>ROUND('Форма 4т'!C57*'Текущие цены за единицу'!L11,2)</f>
        <v>-27.23</v>
      </c>
      <c r="M11" s="3">
        <f>ROUND('Форма 4т'!C57*'Текущие цены за единицу'!M11,2)</f>
        <v>0</v>
      </c>
      <c r="N11" s="3">
        <f>ROUND((C11+E11)*'Форма 4т'!K69/100,2)</f>
        <v>0</v>
      </c>
      <c r="O11" s="3">
        <f>ROUND((C11+E11)*'Форма 4т'!K72/100,2)</f>
        <v>0</v>
      </c>
      <c r="P11" s="3">
        <f>ROUND('Форма 4т'!C57*'Текущие цены за единицу'!P11,2)</f>
        <v>0</v>
      </c>
      <c r="Q11" s="3">
        <f>ROUND('Форма 4т'!C57*'Текущие цены за единицу'!Q11,2)</f>
        <v>0</v>
      </c>
      <c r="R11" s="3">
        <f>ROUND('Форма 4т'!C57*'Текущие цены за единицу'!R11,2)</f>
        <v>0</v>
      </c>
      <c r="S11" s="3">
        <f>ROUND('Форма 4т'!C57*'Текущие цены за единицу'!S11,2)</f>
        <v>0</v>
      </c>
      <c r="T11" s="3">
        <f>ROUND('Форма 4т'!C57*'Текущие цены за единицу'!T11,2)</f>
        <v>0</v>
      </c>
      <c r="U11" s="3">
        <f>ROUND('Форма 4т'!C57*'Текущие цены за единицу'!U11,2)</f>
        <v>0</v>
      </c>
      <c r="V11" s="3">
        <f>ROUND('Форма 4т'!C57*'Текущие цены за единицу'!V11,2)</f>
        <v>0</v>
      </c>
      <c r="X11" s="3">
        <f>ROUND('Форма 4т'!C57*'Текущие цены за единицу'!X11,2)</f>
        <v>0</v>
      </c>
      <c r="Y11" s="3">
        <f>IF(Определители!I11="9",ROUND((C11+E11)*(Начисления!M11/100)*('Форма 4т'!K69/100),2),0)</f>
        <v>0</v>
      </c>
      <c r="Z11" s="3">
        <f>IF(Определители!I11="9",ROUND((C11+E11)*(100-Начисления!M11/100)*('Форма 4т'!K69/100),2),0)</f>
        <v>0</v>
      </c>
      <c r="AA11" s="3">
        <f>IF(Определители!I11="9",ROUND((C11+E11)*(Начисления!M11/100)*('Форма 4т'!K72/100),2),0)</f>
        <v>0</v>
      </c>
      <c r="AB11" s="3">
        <f>IF(Определители!I11="9",ROUND((C11+E11)*(100-Начисления!M11/100)*('Форма 4т'!K72/100),2),0)</f>
        <v>0</v>
      </c>
      <c r="AC11" s="3">
        <f>IF(Определители!I11="9",ROUND(B11*Начисления!M11/100,2),0)</f>
        <v>0</v>
      </c>
      <c r="AD11" s="3">
        <f>IF(Определители!I11="9",ROUND(B11*(100-Начисления!M11)/100,2),0)</f>
        <v>0</v>
      </c>
      <c r="AE11" s="3">
        <f>ROUND('Форма 4т'!C57*'Текущие цены за единицу'!AE11,2)</f>
        <v>0</v>
      </c>
    </row>
    <row r="12" spans="1:31" ht="10.5">
      <c r="A12" s="3" t="str">
        <f>'Форма 4т'!A77</f>
        <v>4.</v>
      </c>
      <c r="B12" s="3">
        <f t="shared" si="0"/>
        <v>-340.31</v>
      </c>
      <c r="C12" s="3">
        <f>ROUND('Форма 4т'!C77*'Текущие цены за единицу'!C12,2)</f>
        <v>0</v>
      </c>
      <c r="D12" s="3">
        <f>ROUND('Форма 4т'!C77*'Текущие цены за единицу'!D12,2)</f>
        <v>0</v>
      </c>
      <c r="E12" s="3">
        <f>ROUND('Форма 4т'!C77*'Текущие цены за единицу'!E12,2)</f>
        <v>0</v>
      </c>
      <c r="F12" s="3">
        <f>ROUND('Форма 4т'!C77*'Текущие цены за единицу'!F12,2)</f>
        <v>-340.31</v>
      </c>
      <c r="G12" s="3">
        <f>ROUND('Форма 4т'!C77*'Текущие цены за единицу'!G12,2)</f>
        <v>-283.59</v>
      </c>
      <c r="H12" s="3">
        <f>ROUND('Форма 4т'!C77*'Текущие цены за единицу'!H12,2)</f>
        <v>0</v>
      </c>
      <c r="I12" s="7" t="e">
        <f>ОКРУГЛВСЕ('Форма 4т'!C77*'Текущие цены за единицу'!I12,8)</f>
        <v>#NAME?</v>
      </c>
      <c r="J12" s="4" t="e">
        <f>ОКРУГЛВСЕ('Форма 4т'!C77*'Текущие цены за единицу'!J12,8)</f>
        <v>#NAME?</v>
      </c>
      <c r="K12" s="7" t="e">
        <f>ОКРУГЛВСЕ('Форма 4т'!C77*'Текущие цены за единицу'!K12,8)</f>
        <v>#NAME?</v>
      </c>
      <c r="L12" s="3">
        <f>ROUND('Форма 4т'!C77*'Текущие цены за единицу'!L12,2)</f>
        <v>-435.34</v>
      </c>
      <c r="M12" s="3">
        <f>ROUND('Форма 4т'!C77*'Текущие цены за единицу'!M12,2)</f>
        <v>0</v>
      </c>
      <c r="N12" s="3">
        <f>ROUND((C12+E12)*'Форма 4т'!K89/100,2)</f>
        <v>0</v>
      </c>
      <c r="O12" s="3">
        <f>ROUND((C12+E12)*'Форма 4т'!K92/100,2)</f>
        <v>0</v>
      </c>
      <c r="P12" s="3">
        <f>ROUND('Форма 4т'!C77*'Текущие цены за единицу'!P12,2)</f>
        <v>0</v>
      </c>
      <c r="Q12" s="3">
        <f>ROUND('Форма 4т'!C77*'Текущие цены за единицу'!Q12,2)</f>
        <v>0</v>
      </c>
      <c r="R12" s="3">
        <f>ROUND('Форма 4т'!C77*'Текущие цены за единицу'!R12,2)</f>
        <v>0</v>
      </c>
      <c r="S12" s="3">
        <f>ROUND('Форма 4т'!C77*'Текущие цены за единицу'!S12,2)</f>
        <v>0</v>
      </c>
      <c r="T12" s="3">
        <f>ROUND('Форма 4т'!C77*'Текущие цены за единицу'!T12,2)</f>
        <v>0</v>
      </c>
      <c r="U12" s="3">
        <f>ROUND('Форма 4т'!C77*'Текущие цены за единицу'!U12,2)</f>
        <v>0</v>
      </c>
      <c r="V12" s="3">
        <f>ROUND('Форма 4т'!C77*'Текущие цены за единицу'!V12,2)</f>
        <v>0</v>
      </c>
      <c r="X12" s="3">
        <f>ROUND('Форма 4т'!C77*'Текущие цены за единицу'!X12,2)</f>
        <v>0</v>
      </c>
      <c r="Y12" s="3">
        <f>IF(Определители!I12="9",ROUND((C12+E12)*(Начисления!M12/100)*('Форма 4т'!K89/100),2),0)</f>
        <v>0</v>
      </c>
      <c r="Z12" s="3">
        <f>IF(Определители!I12="9",ROUND((C12+E12)*(100-Начисления!M12/100)*('Форма 4т'!K89/100),2),0)</f>
        <v>0</v>
      </c>
      <c r="AA12" s="3">
        <f>IF(Определители!I12="9",ROUND((C12+E12)*(Начисления!M12/100)*('Форма 4т'!K92/100),2),0)</f>
        <v>0</v>
      </c>
      <c r="AB12" s="3">
        <f>IF(Определители!I12="9",ROUND((C12+E12)*(100-Начисления!M12/100)*('Форма 4т'!K92/100),2),0)</f>
        <v>0</v>
      </c>
      <c r="AC12" s="3">
        <f>IF(Определители!I12="9",ROUND(B12*Начисления!M12/100,2),0)</f>
        <v>0</v>
      </c>
      <c r="AD12" s="3">
        <f>IF(Определители!I12="9",ROUND(B12*(100-Начисления!M12)/100,2),0)</f>
        <v>0</v>
      </c>
      <c r="AE12" s="3">
        <f>ROUND('Форма 4т'!C77*'Текущие цены за единицу'!AE12,2)</f>
        <v>0</v>
      </c>
    </row>
    <row r="13" spans="1:31" ht="10.5">
      <c r="A13" s="3" t="str">
        <f>'Форма 4т'!A97</f>
        <v>5.</v>
      </c>
      <c r="B13" s="3">
        <f t="shared" si="0"/>
        <v>48.08</v>
      </c>
      <c r="C13" s="3">
        <f>ROUND('Форма 4т'!C97*'Текущие цены за единицу'!C13,2)</f>
        <v>45.49</v>
      </c>
      <c r="D13" s="3">
        <f>ROUND('Форма 4т'!C97*'Текущие цены за единицу'!D13,2)</f>
        <v>2.59</v>
      </c>
      <c r="E13" s="3">
        <f>ROUND('Форма 4т'!C97*'Текущие цены за единицу'!E13,2)</f>
        <v>1.67</v>
      </c>
      <c r="F13" s="3">
        <f>ROUND('Форма 4т'!C97*'Текущие цены за единицу'!F13,2)</f>
        <v>0</v>
      </c>
      <c r="G13" s="3">
        <f>ROUND('Форма 4т'!C97*'Текущие цены за единицу'!G13,2)</f>
        <v>0</v>
      </c>
      <c r="H13" s="3">
        <f>ROUND('Форма 4т'!C97*'Текущие цены за единицу'!H13,2)</f>
        <v>0</v>
      </c>
      <c r="I13" s="7" t="e">
        <f>ОКРУГЛВСЕ('Форма 4т'!C97*'Текущие цены за единицу'!I13,8)</f>
        <v>#NAME?</v>
      </c>
      <c r="J13" s="4" t="e">
        <f>ОКРУГЛВСЕ('Форма 4т'!C97*'Текущие цены за единицу'!J13,8)</f>
        <v>#NAME?</v>
      </c>
      <c r="K13" s="7" t="e">
        <f>ОКРУГЛВСЕ('Форма 4т'!C97*'Текущие цены за единицу'!K13,8)</f>
        <v>#NAME?</v>
      </c>
      <c r="L13" s="3">
        <f>ROUND('Форма 4т'!C97*'Текущие цены за единицу'!L13,2)</f>
        <v>0</v>
      </c>
      <c r="M13" s="3">
        <f>ROUND('Форма 4т'!C97*'Текущие цены за единицу'!M13,2)</f>
        <v>0</v>
      </c>
      <c r="N13" s="3">
        <f>ROUND((C13+E13)*'Форма 4т'!K108/100,2)</f>
        <v>30.65</v>
      </c>
      <c r="O13" s="3">
        <f>ROUND((C13+E13)*'Форма 4т'!K111/100,2)</f>
        <v>18.86</v>
      </c>
      <c r="P13" s="3">
        <f>ROUND('Форма 4т'!C97*'Текущие цены за единицу'!P13,2)</f>
        <v>29.57</v>
      </c>
      <c r="Q13" s="3">
        <f>ROUND('Форма 4т'!C97*'Текущие цены за единицу'!Q13,2)</f>
        <v>1.09</v>
      </c>
      <c r="R13" s="3">
        <f>ROUND('Форма 4т'!C97*'Текущие цены за единицу'!R13,2)</f>
        <v>18.19</v>
      </c>
      <c r="S13" s="3">
        <f>ROUND('Форма 4т'!C97*'Текущие цены за единицу'!S13,2)</f>
        <v>0.67</v>
      </c>
      <c r="T13" s="3">
        <f>ROUND('Форма 4т'!C97*'Текущие цены за единицу'!T13,2)</f>
        <v>0</v>
      </c>
      <c r="U13" s="3">
        <f>ROUND('Форма 4т'!C97*'Текущие цены за единицу'!U13,2)</f>
        <v>0</v>
      </c>
      <c r="V13" s="3">
        <f>ROUND('Форма 4т'!C97*'Текущие цены за единицу'!V13,2)</f>
        <v>0</v>
      </c>
      <c r="X13" s="3">
        <f>ROUND('Форма 4т'!C97*'Текущие цены за единицу'!X13,2)</f>
        <v>0</v>
      </c>
      <c r="Y13" s="3">
        <f>IF(Определители!I13="9",ROUND((C13+E13)*(Начисления!M13/100)*('Форма 4т'!K108/100),2),0)</f>
        <v>0</v>
      </c>
      <c r="Z13" s="3">
        <f>IF(Определители!I13="9",ROUND((C13+E13)*(100-Начисления!M13/100)*('Форма 4т'!K108/100),2),0)</f>
        <v>0</v>
      </c>
      <c r="AA13" s="3">
        <f>IF(Определители!I13="9",ROUND((C13+E13)*(Начисления!M13/100)*('Форма 4т'!K111/100),2),0)</f>
        <v>0</v>
      </c>
      <c r="AB13" s="3">
        <f>IF(Определители!I13="9",ROUND((C13+E13)*(100-Начисления!M13/100)*('Форма 4т'!K111/100),2),0)</f>
        <v>0</v>
      </c>
      <c r="AC13" s="3">
        <f>IF(Определители!I13="9",ROUND(B13*Начисления!M13/100,2),0)</f>
        <v>0</v>
      </c>
      <c r="AD13" s="3">
        <f>IF(Определители!I13="9",ROUND(B13*(100-Начисления!M13)/100,2),0)</f>
        <v>0</v>
      </c>
      <c r="AE13" s="3">
        <f>ROUND('Форма 4т'!C97*'Текущие цены за единицу'!AE13,2)</f>
        <v>0</v>
      </c>
    </row>
    <row r="14" spans="1:31" ht="10.5">
      <c r="A14" s="3" t="str">
        <f>'Форма 4т'!A116</f>
        <v>6.</v>
      </c>
      <c r="B14" s="3">
        <f t="shared" si="0"/>
        <v>12279.32</v>
      </c>
      <c r="C14" s="3">
        <f>ROUND('Форма 4т'!C116*'Текущие цены за единицу'!C14,2)</f>
        <v>2780.7</v>
      </c>
      <c r="D14" s="3">
        <f>ROUND('Форма 4т'!C116*'Текущие цены за единицу'!D14,2)</f>
        <v>325.37</v>
      </c>
      <c r="E14" s="3">
        <f>ROUND('Форма 4т'!C116*'Текущие цены за единицу'!E14,2)</f>
        <v>136.58</v>
      </c>
      <c r="F14" s="3">
        <f>ROUND('Форма 4т'!C116*'Текущие цены за единицу'!F14,2)</f>
        <v>9173.25</v>
      </c>
      <c r="G14" s="3">
        <f>ROUND('Форма 4т'!C116*'Текущие цены за единицу'!G14,2)</f>
        <v>0</v>
      </c>
      <c r="H14" s="3">
        <f>ROUND('Форма 4т'!C116*'Текущие цены за единицу'!H14,2)</f>
        <v>0</v>
      </c>
      <c r="I14" s="7" t="e">
        <f>ОКРУГЛВСЕ('Форма 4т'!C116*'Текущие цены за единицу'!I14,8)</f>
        <v>#NAME?</v>
      </c>
      <c r="J14" s="4" t="e">
        <f>ОКРУГЛВСЕ('Форма 4т'!C116*'Текущие цены за единицу'!J14,8)</f>
        <v>#NAME?</v>
      </c>
      <c r="K14" s="7" t="e">
        <f>ОКРУГЛВСЕ('Форма 4т'!C116*'Текущие цены за единицу'!K14,8)</f>
        <v>#NAME?</v>
      </c>
      <c r="L14" s="3">
        <f>ROUND('Форма 4т'!C116*'Текущие цены за единицу'!L14,2)</f>
        <v>0</v>
      </c>
      <c r="M14" s="3">
        <f>ROUND('Форма 4т'!C116*'Текущие цены за единицу'!M14,2)</f>
        <v>0</v>
      </c>
      <c r="N14" s="3">
        <f>ROUND((C14+E14)*'Форма 4т'!K128/100,2)</f>
        <v>2713.07</v>
      </c>
      <c r="O14" s="3">
        <f>ROUND((C14+E14)*'Форма 4т'!K131/100,2)</f>
        <v>1575.33</v>
      </c>
      <c r="P14" s="3">
        <f>ROUND('Форма 4т'!C116*'Текущие цены за единицу'!P14,2)</f>
        <v>2586.05</v>
      </c>
      <c r="Q14" s="3">
        <f>ROUND('Форма 4т'!C116*'Текущие цены за единицу'!Q14,2)</f>
        <v>127.02</v>
      </c>
      <c r="R14" s="3">
        <f>ROUND('Форма 4т'!C116*'Текущие цены за единицу'!R14,2)</f>
        <v>1501.58</v>
      </c>
      <c r="S14" s="3">
        <f>ROUND('Форма 4т'!C116*'Текущие цены за единицу'!S14,2)</f>
        <v>73.75</v>
      </c>
      <c r="T14" s="3">
        <f>ROUND('Форма 4т'!C116*'Текущие цены за единицу'!T14,2)</f>
        <v>0</v>
      </c>
      <c r="U14" s="3">
        <f>ROUND('Форма 4т'!C116*'Текущие цены за единицу'!U14,2)</f>
        <v>0</v>
      </c>
      <c r="V14" s="3">
        <f>ROUND('Форма 4т'!C116*'Текущие цены за единицу'!V14,2)</f>
        <v>0</v>
      </c>
      <c r="X14" s="3">
        <f>ROUND('Форма 4т'!C116*'Текущие цены за единицу'!X14,2)</f>
        <v>0</v>
      </c>
      <c r="Y14" s="3">
        <f>IF(Определители!I14="9",ROUND((C14+E14)*(Начисления!M14/100)*('Форма 4т'!K128/100),2),0)</f>
        <v>0</v>
      </c>
      <c r="Z14" s="3">
        <f>IF(Определители!I14="9",ROUND((C14+E14)*(100-Начисления!M14/100)*('Форма 4т'!K128/100),2),0)</f>
        <v>0</v>
      </c>
      <c r="AA14" s="3">
        <f>IF(Определители!I14="9",ROUND((C14+E14)*(Начисления!M14/100)*('Форма 4т'!K131/100),2),0)</f>
        <v>0</v>
      </c>
      <c r="AB14" s="3">
        <f>IF(Определители!I14="9",ROUND((C14+E14)*(100-Начисления!M14/100)*('Форма 4т'!K131/100),2),0)</f>
        <v>0</v>
      </c>
      <c r="AC14" s="3">
        <f>IF(Определители!I14="9",ROUND(B14*Начисления!M14/100,2),0)</f>
        <v>0</v>
      </c>
      <c r="AD14" s="3">
        <f>IF(Определители!I14="9",ROUND(B14*(100-Начисления!M14)/100,2),0)</f>
        <v>0</v>
      </c>
      <c r="AE14" s="3">
        <f>ROUND('Форма 4т'!C116*'Текущие цены за единицу'!AE14,2)</f>
        <v>0</v>
      </c>
    </row>
    <row r="15" spans="1:31" ht="10.5">
      <c r="A15" s="3" t="str">
        <f>'Форма 4т'!A136</f>
        <v>7.</v>
      </c>
      <c r="B15" s="3">
        <f t="shared" si="0"/>
        <v>-819.35</v>
      </c>
      <c r="C15" s="3">
        <f>ROUND('Форма 4т'!C136*'Текущие цены за единицу'!C15,2)</f>
        <v>0</v>
      </c>
      <c r="D15" s="3">
        <f>ROUND('Форма 4т'!C136*'Текущие цены за единицу'!D15,2)</f>
        <v>0</v>
      </c>
      <c r="E15" s="3">
        <f>ROUND('Форма 4т'!C136*'Текущие цены за единицу'!E15,2)</f>
        <v>0</v>
      </c>
      <c r="F15" s="3">
        <f>ROUND('Форма 4т'!C136*'Текущие цены за единицу'!F15,2)</f>
        <v>-819.35</v>
      </c>
      <c r="G15" s="3">
        <f>ROUND('Форма 4т'!C136*'Текущие цены за единицу'!G15,2)</f>
        <v>-682.8</v>
      </c>
      <c r="H15" s="3">
        <f>ROUND('Форма 4т'!C136*'Текущие цены за единицу'!H15,2)</f>
        <v>0</v>
      </c>
      <c r="I15" s="7" t="e">
        <f>ОКРУГЛВСЕ('Форма 4т'!C136*'Текущие цены за единицу'!I15,8)</f>
        <v>#NAME?</v>
      </c>
      <c r="J15" s="4" t="e">
        <f>ОКРУГЛВСЕ('Форма 4т'!C136*'Текущие цены за единицу'!J15,8)</f>
        <v>#NAME?</v>
      </c>
      <c r="K15" s="7" t="e">
        <f>ОКРУГЛВСЕ('Форма 4т'!C136*'Текущие цены за единицу'!K15,8)</f>
        <v>#NAME?</v>
      </c>
      <c r="L15" s="3">
        <f>ROUND('Форма 4т'!C136*'Текущие цены за единицу'!L15,2)</f>
        <v>-979.06</v>
      </c>
      <c r="M15" s="3">
        <f>ROUND('Форма 4т'!C136*'Текущие цены за единицу'!M15,2)</f>
        <v>0</v>
      </c>
      <c r="N15" s="3">
        <f>ROUND((C15+E15)*'Форма 4т'!K148/100,2)</f>
        <v>0</v>
      </c>
      <c r="O15" s="3">
        <f>ROUND((C15+E15)*'Форма 4т'!K151/100,2)</f>
        <v>0</v>
      </c>
      <c r="P15" s="3">
        <f>ROUND('Форма 4т'!C136*'Текущие цены за единицу'!P15,2)</f>
        <v>0</v>
      </c>
      <c r="Q15" s="3">
        <f>ROUND('Форма 4т'!C136*'Текущие цены за единицу'!Q15,2)</f>
        <v>0</v>
      </c>
      <c r="R15" s="3">
        <f>ROUND('Форма 4т'!C136*'Текущие цены за единицу'!R15,2)</f>
        <v>0</v>
      </c>
      <c r="S15" s="3">
        <f>ROUND('Форма 4т'!C136*'Текущие цены за единицу'!S15,2)</f>
        <v>0</v>
      </c>
      <c r="T15" s="3">
        <f>ROUND('Форма 4т'!C136*'Текущие цены за единицу'!T15,2)</f>
        <v>0</v>
      </c>
      <c r="U15" s="3">
        <f>ROUND('Форма 4т'!C136*'Текущие цены за единицу'!U15,2)</f>
        <v>0</v>
      </c>
      <c r="V15" s="3">
        <f>ROUND('Форма 4т'!C136*'Текущие цены за единицу'!V15,2)</f>
        <v>0</v>
      </c>
      <c r="X15" s="3">
        <f>ROUND('Форма 4т'!C136*'Текущие цены за единицу'!X15,2)</f>
        <v>0</v>
      </c>
      <c r="Y15" s="3">
        <f>IF(Определители!I15="9",ROUND((C15+E15)*(Начисления!M15/100)*('Форма 4т'!K148/100),2),0)</f>
        <v>0</v>
      </c>
      <c r="Z15" s="3">
        <f>IF(Определители!I15="9",ROUND((C15+E15)*(100-Начисления!M15/100)*('Форма 4т'!K148/100),2),0)</f>
        <v>0</v>
      </c>
      <c r="AA15" s="3">
        <f>IF(Определители!I15="9",ROUND((C15+E15)*(Начисления!M15/100)*('Форма 4т'!K151/100),2),0)</f>
        <v>0</v>
      </c>
      <c r="AB15" s="3">
        <f>IF(Определители!I15="9",ROUND((C15+E15)*(100-Начисления!M15/100)*('Форма 4т'!K151/100),2),0)</f>
        <v>0</v>
      </c>
      <c r="AC15" s="3">
        <f>IF(Определители!I15="9",ROUND(B15*Начисления!M15/100,2),0)</f>
        <v>0</v>
      </c>
      <c r="AD15" s="3">
        <f>IF(Определители!I15="9",ROUND(B15*(100-Начисления!M15)/100,2),0)</f>
        <v>0</v>
      </c>
      <c r="AE15" s="3">
        <f>ROUND('Форма 4т'!C136*'Текущие цены за единицу'!AE15,2)</f>
        <v>0</v>
      </c>
    </row>
    <row r="16" spans="1:31" ht="10.5">
      <c r="A16" s="3" t="str">
        <f>'Форма 4т'!A156</f>
        <v>8.</v>
      </c>
      <c r="B16" s="3">
        <f t="shared" si="0"/>
        <v>-8343.08</v>
      </c>
      <c r="C16" s="3">
        <f>ROUND('Форма 4т'!C156*'Текущие цены за единицу'!C16,2)</f>
        <v>0</v>
      </c>
      <c r="D16" s="3">
        <f>ROUND('Форма 4т'!C156*'Текущие цены за единицу'!D16,2)</f>
        <v>0</v>
      </c>
      <c r="E16" s="3">
        <f>ROUND('Форма 4т'!C156*'Текущие цены за единицу'!E16,2)</f>
        <v>0</v>
      </c>
      <c r="F16" s="3">
        <f>ROUND('Форма 4т'!C156*'Текущие цены за единицу'!F16,2)</f>
        <v>-8343.08</v>
      </c>
      <c r="G16" s="3">
        <f>ROUND('Форма 4т'!C156*'Текущие цены за единицу'!G16,2)</f>
        <v>-7036.21</v>
      </c>
      <c r="H16" s="3">
        <f>ROUND('Форма 4т'!C156*'Текущие цены за единицу'!H16,2)</f>
        <v>0</v>
      </c>
      <c r="I16" s="7" t="e">
        <f>ОКРУГЛВСЕ('Форма 4т'!C156*'Текущие цены за единицу'!I16,8)</f>
        <v>#NAME?</v>
      </c>
      <c r="J16" s="4" t="e">
        <f>ОКРУГЛВСЕ('Форма 4т'!C156*'Текущие цены за единицу'!J16,8)</f>
        <v>#NAME?</v>
      </c>
      <c r="K16" s="7" t="e">
        <f>ОКРУГЛВСЕ('Форма 4т'!C156*'Текущие цены за единицу'!K16,8)</f>
        <v>#NAME?</v>
      </c>
      <c r="L16" s="3">
        <f>ROUND('Форма 4т'!C156*'Текущие цены за единицу'!L16,2)</f>
        <v>-3422.03</v>
      </c>
      <c r="M16" s="3">
        <f>ROUND('Форма 4т'!C156*'Текущие цены за единицу'!M16,2)</f>
        <v>0</v>
      </c>
      <c r="N16" s="3">
        <f>ROUND((C16+E16)*'Форма 4т'!K168/100,2)</f>
        <v>0</v>
      </c>
      <c r="O16" s="3">
        <f>ROUND((C16+E16)*'Форма 4т'!K171/100,2)</f>
        <v>0</v>
      </c>
      <c r="P16" s="3">
        <f>ROUND('Форма 4т'!C156*'Текущие цены за единицу'!P16,2)</f>
        <v>0</v>
      </c>
      <c r="Q16" s="3">
        <f>ROUND('Форма 4т'!C156*'Текущие цены за единицу'!Q16,2)</f>
        <v>0</v>
      </c>
      <c r="R16" s="3">
        <f>ROUND('Форма 4т'!C156*'Текущие цены за единицу'!R16,2)</f>
        <v>0</v>
      </c>
      <c r="S16" s="3">
        <f>ROUND('Форма 4т'!C156*'Текущие цены за единицу'!S16,2)</f>
        <v>0</v>
      </c>
      <c r="T16" s="3">
        <f>ROUND('Форма 4т'!C156*'Текущие цены за единицу'!T16,2)</f>
        <v>0</v>
      </c>
      <c r="U16" s="3">
        <f>ROUND('Форма 4т'!C156*'Текущие цены за единицу'!U16,2)</f>
        <v>0</v>
      </c>
      <c r="V16" s="3">
        <f>ROUND('Форма 4т'!C156*'Текущие цены за единицу'!V16,2)</f>
        <v>0</v>
      </c>
      <c r="X16" s="3">
        <f>ROUND('Форма 4т'!C156*'Текущие цены за единицу'!X16,2)</f>
        <v>0</v>
      </c>
      <c r="Y16" s="3">
        <f>IF(Определители!I16="9",ROUND((C16+E16)*(Начисления!M16/100)*('Форма 4т'!K168/100),2),0)</f>
        <v>0</v>
      </c>
      <c r="Z16" s="3">
        <f>IF(Определители!I16="9",ROUND((C16+E16)*(100-Начисления!M16/100)*('Форма 4т'!K168/100),2),0)</f>
        <v>0</v>
      </c>
      <c r="AA16" s="3">
        <f>IF(Определители!I16="9",ROUND((C16+E16)*(Начисления!M16/100)*('Форма 4т'!K171/100),2),0)</f>
        <v>0</v>
      </c>
      <c r="AB16" s="3">
        <f>IF(Определители!I16="9",ROUND((C16+E16)*(100-Начисления!M16/100)*('Форма 4т'!K171/100),2),0)</f>
        <v>0</v>
      </c>
      <c r="AC16" s="3">
        <f>IF(Определители!I16="9",ROUND(B16*Начисления!M16/100,2),0)</f>
        <v>0</v>
      </c>
      <c r="AD16" s="3">
        <f>IF(Определители!I16="9",ROUND(B16*(100-Начисления!M16)/100,2),0)</f>
        <v>0</v>
      </c>
      <c r="AE16" s="3">
        <f>ROUND('Форма 4т'!C156*'Текущие цены за единицу'!AE16,2)</f>
        <v>0</v>
      </c>
    </row>
    <row r="17" spans="1:31" ht="10.5">
      <c r="A17" s="3" t="str">
        <f>'Форма 4т'!A176</f>
        <v>9.</v>
      </c>
      <c r="B17" s="3">
        <f t="shared" si="0"/>
        <v>4382.19</v>
      </c>
      <c r="C17" s="3">
        <f>ROUND('Форма 4т'!C176*'Текущие цены за единицу'!C17,2)</f>
        <v>0</v>
      </c>
      <c r="D17" s="3">
        <f>ROUND('Форма 4т'!C176*'Текущие цены за единицу'!D17,2)</f>
        <v>0</v>
      </c>
      <c r="E17" s="3">
        <f>ROUND('Форма 4т'!C176*'Текущие цены за единицу'!E17,2)</f>
        <v>0</v>
      </c>
      <c r="F17" s="3">
        <f>ROUND('Форма 4т'!C176*'Текущие цены за единицу'!F17,2)</f>
        <v>4382.19</v>
      </c>
      <c r="G17" s="3">
        <f>ROUND('Форма 4т'!C176*'Текущие цены за единицу'!G17,2)</f>
        <v>3651.81</v>
      </c>
      <c r="H17" s="3">
        <f>ROUND('Форма 4т'!C176*'Текущие цены за единицу'!H17,2)</f>
        <v>0</v>
      </c>
      <c r="I17" s="7" t="e">
        <f>ОКРУГЛВСЕ('Форма 4т'!C176*'Текущие цены за единицу'!I17,8)</f>
        <v>#NAME?</v>
      </c>
      <c r="J17" s="4" t="e">
        <f>ОКРУГЛВСЕ('Форма 4т'!C176*'Текущие цены за единицу'!J17,8)</f>
        <v>#NAME?</v>
      </c>
      <c r="K17" s="7" t="e">
        <f>ОКРУГЛВСЕ('Форма 4т'!C176*'Текущие цены за единицу'!K17,8)</f>
        <v>#NAME?</v>
      </c>
      <c r="L17" s="3">
        <f>ROUND('Форма 4т'!C176*'Текущие цены за единицу'!L17,2)</f>
        <v>0</v>
      </c>
      <c r="M17" s="3">
        <f>ROUND('Форма 4т'!C176*'Текущие цены за единицу'!M17,2)</f>
        <v>0</v>
      </c>
      <c r="N17" s="3">
        <f>ROUND((C17+E17)*'Форма 4т'!K187/100,2)</f>
        <v>0</v>
      </c>
      <c r="O17" s="3">
        <f>ROUND((C17+E17)*'Форма 4т'!K190/100,2)</f>
        <v>0</v>
      </c>
      <c r="P17" s="3">
        <f>ROUND('Форма 4т'!C176*'Текущие цены за единицу'!P17,2)</f>
        <v>0</v>
      </c>
      <c r="Q17" s="3">
        <f>ROUND('Форма 4т'!C176*'Текущие цены за единицу'!Q17,2)</f>
        <v>0</v>
      </c>
      <c r="R17" s="3">
        <f>ROUND('Форма 4т'!C176*'Текущие цены за единицу'!R17,2)</f>
        <v>0</v>
      </c>
      <c r="S17" s="3">
        <f>ROUND('Форма 4т'!C176*'Текущие цены за единицу'!S17,2)</f>
        <v>0</v>
      </c>
      <c r="T17" s="3">
        <f>ROUND('Форма 4т'!C176*'Текущие цены за единицу'!T17,2)</f>
        <v>0</v>
      </c>
      <c r="U17" s="3">
        <f>ROUND('Форма 4т'!C176*'Текущие цены за единицу'!U17,2)</f>
        <v>0</v>
      </c>
      <c r="V17" s="3">
        <f>ROUND('Форма 4т'!C176*'Текущие цены за единицу'!V17,2)</f>
        <v>0</v>
      </c>
      <c r="X17" s="3">
        <f>ROUND('Форма 4т'!C176*'Текущие цены за единицу'!X17,2)</f>
        <v>0</v>
      </c>
      <c r="Y17" s="3">
        <f>IF(Определители!I17="9",ROUND((C17+E17)*(Начисления!M17/100)*('Форма 4т'!K187/100),2),0)</f>
        <v>0</v>
      </c>
      <c r="Z17" s="3">
        <f>IF(Определители!I17="9",ROUND((C17+E17)*(100-Начисления!M17/100)*('Форма 4т'!K187/100),2),0)</f>
        <v>0</v>
      </c>
      <c r="AA17" s="3">
        <f>IF(Определители!I17="9",ROUND((C17+E17)*(Начисления!M17/100)*('Форма 4т'!K190/100),2),0)</f>
        <v>0</v>
      </c>
      <c r="AB17" s="3">
        <f>IF(Определители!I17="9",ROUND((C17+E17)*(100-Начисления!M17/100)*('Форма 4т'!K190/100),2),0)</f>
        <v>0</v>
      </c>
      <c r="AC17" s="3">
        <f>IF(Определители!I17="9",ROUND(B17*Начисления!M17/100,2),0)</f>
        <v>0</v>
      </c>
      <c r="AD17" s="3">
        <f>IF(Определители!I17="9",ROUND(B17*(100-Начисления!M17)/100,2),0)</f>
        <v>0</v>
      </c>
      <c r="AE17" s="3">
        <f>ROUND('Форма 4т'!C176*'Текущие цены за единицу'!AE17,2)</f>
        <v>0</v>
      </c>
    </row>
    <row r="18" spans="1:31" ht="10.5">
      <c r="A18" s="3" t="str">
        <f>'Форма 4т'!A195</f>
        <v>10.</v>
      </c>
      <c r="B18" s="3">
        <f t="shared" si="0"/>
        <v>801.99</v>
      </c>
      <c r="C18" s="3">
        <f>ROUND('Форма 4т'!C195*'Текущие цены за единицу'!C18,2)</f>
        <v>0</v>
      </c>
      <c r="D18" s="3">
        <f>ROUND('Форма 4т'!C195*'Текущие цены за единицу'!D18,2)</f>
        <v>0</v>
      </c>
      <c r="E18" s="3">
        <f>ROUND('Форма 4т'!C195*'Текущие цены за единицу'!E18,2)</f>
        <v>0</v>
      </c>
      <c r="F18" s="3">
        <f>ROUND('Форма 4т'!C195*'Текущие цены за единицу'!F18,2)</f>
        <v>801.99</v>
      </c>
      <c r="G18" s="3">
        <f>ROUND('Форма 4т'!C195*'Текущие цены за единицу'!G18,2)</f>
        <v>668.34</v>
      </c>
      <c r="H18" s="3">
        <f>ROUND('Форма 4т'!C195*'Текущие цены за единицу'!H18,2)</f>
        <v>0</v>
      </c>
      <c r="I18" s="7" t="e">
        <f>ОКРУГЛВСЕ('Форма 4т'!C195*'Текущие цены за единицу'!I18,8)</f>
        <v>#NAME?</v>
      </c>
      <c r="J18" s="4" t="e">
        <f>ОКРУГЛВСЕ('Форма 4т'!C195*'Текущие цены за единицу'!J18,8)</f>
        <v>#NAME?</v>
      </c>
      <c r="K18" s="7" t="e">
        <f>ОКРУГЛВСЕ('Форма 4т'!C195*'Текущие цены за единицу'!K18,8)</f>
        <v>#NAME?</v>
      </c>
      <c r="L18" s="3">
        <f>ROUND('Форма 4т'!C195*'Текущие цены за единицу'!L18,2)</f>
        <v>880.88</v>
      </c>
      <c r="M18" s="3">
        <f>ROUND('Форма 4т'!C195*'Текущие цены за единицу'!M18,2)</f>
        <v>0</v>
      </c>
      <c r="N18" s="3">
        <f>ROUND((C18+E18)*'Форма 4т'!K206/100,2)</f>
        <v>0</v>
      </c>
      <c r="O18" s="3">
        <f>ROUND((C18+E18)*'Форма 4т'!K209/100,2)</f>
        <v>0</v>
      </c>
      <c r="P18" s="3">
        <f>ROUND('Форма 4т'!C195*'Текущие цены за единицу'!P18,2)</f>
        <v>0</v>
      </c>
      <c r="Q18" s="3">
        <f>ROUND('Форма 4т'!C195*'Текущие цены за единицу'!Q18,2)</f>
        <v>0</v>
      </c>
      <c r="R18" s="3">
        <f>ROUND('Форма 4т'!C195*'Текущие цены за единицу'!R18,2)</f>
        <v>0</v>
      </c>
      <c r="S18" s="3">
        <f>ROUND('Форма 4т'!C195*'Текущие цены за единицу'!S18,2)</f>
        <v>0</v>
      </c>
      <c r="T18" s="3">
        <f>ROUND('Форма 4т'!C195*'Текущие цены за единицу'!T18,2)</f>
        <v>0</v>
      </c>
      <c r="U18" s="3">
        <f>ROUND('Форма 4т'!C195*'Текущие цены за единицу'!U18,2)</f>
        <v>0</v>
      </c>
      <c r="V18" s="3">
        <f>ROUND('Форма 4т'!C195*'Текущие цены за единицу'!V18,2)</f>
        <v>0</v>
      </c>
      <c r="X18" s="3">
        <f>ROUND('Форма 4т'!C195*'Текущие цены за единицу'!X18,2)</f>
        <v>0</v>
      </c>
      <c r="Y18" s="3">
        <f>IF(Определители!I18="9",ROUND((C18+E18)*(Начисления!M18/100)*('Форма 4т'!K206/100),2),0)</f>
        <v>0</v>
      </c>
      <c r="Z18" s="3">
        <f>IF(Определители!I18="9",ROUND((C18+E18)*(100-Начисления!M18/100)*('Форма 4т'!K206/100),2),0)</f>
        <v>0</v>
      </c>
      <c r="AA18" s="3">
        <f>IF(Определители!I18="9",ROUND((C18+E18)*(Начисления!M18/100)*('Форма 4т'!K209/100),2),0)</f>
        <v>0</v>
      </c>
      <c r="AB18" s="3">
        <f>IF(Определители!I18="9",ROUND((C18+E18)*(100-Начисления!M18/100)*('Форма 4т'!K209/100),2),0)</f>
        <v>0</v>
      </c>
      <c r="AC18" s="3">
        <f>IF(Определители!I18="9",ROUND(B18*Начисления!M18/100,2),0)</f>
        <v>0</v>
      </c>
      <c r="AD18" s="3">
        <f>IF(Определители!I18="9",ROUND(B18*(100-Начисления!M18)/100,2),0)</f>
        <v>0</v>
      </c>
      <c r="AE18" s="3">
        <f>ROUND('Форма 4т'!C195*'Текущие цены за единицу'!AE18,2)</f>
        <v>0</v>
      </c>
    </row>
    <row r="19" spans="1:31" ht="10.5">
      <c r="A19" s="3" t="str">
        <f>'Форма 4т'!A214</f>
        <v>11.</v>
      </c>
      <c r="B19" s="3">
        <f t="shared" si="0"/>
        <v>29264.34</v>
      </c>
      <c r="C19" s="3">
        <f>ROUND('Форма 4т'!C214*'Текущие цены за единицу'!C19,2)</f>
        <v>4311.62</v>
      </c>
      <c r="D19" s="3">
        <f>ROUND('Форма 4т'!C214*'Текущие цены за единицу'!D19,2)</f>
        <v>1734.54</v>
      </c>
      <c r="E19" s="3">
        <f>ROUND('Форма 4т'!C214*'Текущие цены за единицу'!E19,2)</f>
        <v>727.7</v>
      </c>
      <c r="F19" s="3">
        <f>ROUND('Форма 4т'!C214*'Текущие цены за единицу'!F19,2)</f>
        <v>23218.18</v>
      </c>
      <c r="G19" s="3">
        <f>ROUND('Форма 4т'!C214*'Текущие цены за единицу'!G19,2)</f>
        <v>0</v>
      </c>
      <c r="H19" s="3">
        <f>ROUND('Форма 4т'!C214*'Текущие цены за единицу'!H19,2)</f>
        <v>0</v>
      </c>
      <c r="I19" s="7" t="e">
        <f>ОКРУГЛВСЕ('Форма 4т'!C214*'Текущие цены за единицу'!I19,8)</f>
        <v>#NAME?</v>
      </c>
      <c r="J19" s="4" t="e">
        <f>ОКРУГЛВСЕ('Форма 4т'!C214*'Текущие цены за единицу'!J19,8)</f>
        <v>#NAME?</v>
      </c>
      <c r="K19" s="7" t="e">
        <f>ОКРУГЛВСЕ('Форма 4т'!C214*'Текущие цены за единицу'!K19,8)</f>
        <v>#NAME?</v>
      </c>
      <c r="L19" s="3">
        <f>ROUND('Форма 4т'!C214*'Текущие цены за единицу'!L19,2)</f>
        <v>0</v>
      </c>
      <c r="M19" s="3">
        <f>ROUND('Форма 4т'!C214*'Текущие цены за единицу'!M19,2)</f>
        <v>0</v>
      </c>
      <c r="N19" s="3">
        <f>ROUND((C19+E19)*'Форма 4т'!K226/100,2)</f>
        <v>4686.57</v>
      </c>
      <c r="O19" s="3">
        <f>ROUND((C19+E19)*'Форма 4т'!K229/100,2)</f>
        <v>2721.23</v>
      </c>
      <c r="P19" s="3">
        <f>ROUND('Форма 4т'!C214*'Текущие цены за единицу'!P19,2)</f>
        <v>4009.8</v>
      </c>
      <c r="Q19" s="3">
        <f>ROUND('Форма 4т'!C214*'Текущие цены за единицу'!Q19,2)</f>
        <v>676.76</v>
      </c>
      <c r="R19" s="3">
        <f>ROUND('Форма 4т'!C214*'Текущие цены за единицу'!R19,2)</f>
        <v>2328.27</v>
      </c>
      <c r="S19" s="3">
        <f>ROUND('Форма 4т'!C214*'Текущие цены за единицу'!S19,2)</f>
        <v>392.96</v>
      </c>
      <c r="T19" s="3">
        <f>ROUND('Форма 4т'!C214*'Текущие цены за единицу'!T19,2)</f>
        <v>0</v>
      </c>
      <c r="U19" s="3">
        <f>ROUND('Форма 4т'!C214*'Текущие цены за единицу'!U19,2)</f>
        <v>0</v>
      </c>
      <c r="V19" s="3">
        <f>ROUND('Форма 4т'!C214*'Текущие цены за единицу'!V19,2)</f>
        <v>0</v>
      </c>
      <c r="X19" s="3">
        <f>ROUND('Форма 4т'!C214*'Текущие цены за единицу'!X19,2)</f>
        <v>0</v>
      </c>
      <c r="Y19" s="3">
        <f>IF(Определители!I19="9",ROUND((C19+E19)*(Начисления!M19/100)*('Форма 4т'!K226/100),2),0)</f>
        <v>0</v>
      </c>
      <c r="Z19" s="3">
        <f>IF(Определители!I19="9",ROUND((C19+E19)*(100-Начисления!M19/100)*('Форма 4т'!K226/100),2),0)</f>
        <v>0</v>
      </c>
      <c r="AA19" s="3">
        <f>IF(Определители!I19="9",ROUND((C19+E19)*(Начисления!M19/100)*('Форма 4т'!K229/100),2),0)</f>
        <v>0</v>
      </c>
      <c r="AB19" s="3">
        <f>IF(Определители!I19="9",ROUND((C19+E19)*(100-Начисления!M19/100)*('Форма 4т'!K229/100),2),0)</f>
        <v>0</v>
      </c>
      <c r="AC19" s="3">
        <f>IF(Определители!I19="9",ROUND(B19*Начисления!M19/100,2),0)</f>
        <v>0</v>
      </c>
      <c r="AD19" s="3">
        <f>IF(Определители!I19="9",ROUND(B19*(100-Начисления!M19)/100,2),0)</f>
        <v>0</v>
      </c>
      <c r="AE19" s="3">
        <f>ROUND('Форма 4т'!C214*'Текущие цены за единицу'!AE19,2)</f>
        <v>0</v>
      </c>
    </row>
    <row r="20" spans="1:31" ht="10.5">
      <c r="A20" s="3" t="str">
        <f>'Форма 4т'!A234</f>
        <v>12.</v>
      </c>
      <c r="B20" s="3">
        <f t="shared" si="0"/>
        <v>4587.67</v>
      </c>
      <c r="C20" s="3">
        <f>ROUND('Форма 4т'!C234*'Текущие цены за единицу'!C20,2)</f>
        <v>809.87</v>
      </c>
      <c r="D20" s="3">
        <f>ROUND('Форма 4т'!C234*'Текущие цены за единицу'!D20,2)</f>
        <v>37.09</v>
      </c>
      <c r="E20" s="3">
        <f>ROUND('Форма 4т'!C234*'Текущие цены за единицу'!E20,2)</f>
        <v>5.4</v>
      </c>
      <c r="F20" s="3">
        <f>ROUND('Форма 4т'!C234*'Текущие цены за единицу'!F20,2)</f>
        <v>3740.71</v>
      </c>
      <c r="G20" s="3">
        <f>ROUND('Форма 4т'!C234*'Текущие цены за единицу'!G20,2)</f>
        <v>0</v>
      </c>
      <c r="H20" s="3">
        <f>ROUND('Форма 4т'!C234*'Текущие цены за единицу'!H20,2)</f>
        <v>0</v>
      </c>
      <c r="I20" s="7" t="e">
        <f>ОКРУГЛВСЕ('Форма 4т'!C234*'Текущие цены за единицу'!I20,8)</f>
        <v>#NAME?</v>
      </c>
      <c r="J20" s="4" t="e">
        <f>ОКРУГЛВСЕ('Форма 4т'!C234*'Текущие цены за единицу'!J20,8)</f>
        <v>#NAME?</v>
      </c>
      <c r="K20" s="7" t="e">
        <f>ОКРУГЛВСЕ('Форма 4т'!C234*'Текущие цены за единицу'!K20,8)</f>
        <v>#NAME?</v>
      </c>
      <c r="L20" s="3">
        <f>ROUND('Форма 4т'!C234*'Текущие цены за единицу'!L20,2)</f>
        <v>0</v>
      </c>
      <c r="M20" s="3">
        <f>ROUND('Форма 4т'!C234*'Текущие цены за единицу'!M20,2)</f>
        <v>0</v>
      </c>
      <c r="N20" s="3">
        <f>ROUND((C20+E20)*'Форма 4т'!K246/100,2)</f>
        <v>758.2</v>
      </c>
      <c r="O20" s="3">
        <f>ROUND((C20+E20)*'Форма 4т'!K249/100,2)</f>
        <v>440.25</v>
      </c>
      <c r="P20" s="3">
        <f>ROUND('Форма 4т'!C234*'Текущие цены за единицу'!P20,2)</f>
        <v>753.18</v>
      </c>
      <c r="Q20" s="3">
        <f>ROUND('Форма 4т'!C234*'Текущие цены за единицу'!Q20,2)</f>
        <v>5.02</v>
      </c>
      <c r="R20" s="3">
        <f>ROUND('Форма 4т'!C234*'Текущие цены за единицу'!R20,2)</f>
        <v>437.33</v>
      </c>
      <c r="S20" s="3">
        <f>ROUND('Форма 4т'!C234*'Текущие цены за единицу'!S20,2)</f>
        <v>2.92</v>
      </c>
      <c r="T20" s="3">
        <f>ROUND('Форма 4т'!C234*'Текущие цены за единицу'!T20,2)</f>
        <v>0</v>
      </c>
      <c r="U20" s="3">
        <f>ROUND('Форма 4т'!C234*'Текущие цены за единицу'!U20,2)</f>
        <v>0</v>
      </c>
      <c r="V20" s="3">
        <f>ROUND('Форма 4т'!C234*'Текущие цены за единицу'!V20,2)</f>
        <v>0</v>
      </c>
      <c r="X20" s="3">
        <f>ROUND('Форма 4т'!C234*'Текущие цены за единицу'!X20,2)</f>
        <v>0</v>
      </c>
      <c r="Y20" s="3">
        <f>IF(Определители!I20="9",ROUND((C20+E20)*(Начисления!M20/100)*('Форма 4т'!K246/100),2),0)</f>
        <v>0</v>
      </c>
      <c r="Z20" s="3">
        <f>IF(Определители!I20="9",ROUND((C20+E20)*(100-Начисления!M20/100)*('Форма 4т'!K246/100),2),0)</f>
        <v>0</v>
      </c>
      <c r="AA20" s="3">
        <f>IF(Определители!I20="9",ROUND((C20+E20)*(Начисления!M20/100)*('Форма 4т'!K249/100),2),0)</f>
        <v>0</v>
      </c>
      <c r="AB20" s="3">
        <f>IF(Определители!I20="9",ROUND((C20+E20)*(100-Начисления!M20/100)*('Форма 4т'!K249/100),2),0)</f>
        <v>0</v>
      </c>
      <c r="AC20" s="3">
        <f>IF(Определители!I20="9",ROUND(B20*Начисления!M20/100,2),0)</f>
        <v>0</v>
      </c>
      <c r="AD20" s="3">
        <f>IF(Определители!I20="9",ROUND(B20*(100-Начисления!M20)/100,2),0)</f>
        <v>0</v>
      </c>
      <c r="AE20" s="3">
        <f>ROUND('Форма 4т'!C234*'Текущие цены за единицу'!AE20,2)</f>
        <v>0</v>
      </c>
    </row>
    <row r="21" spans="1:31" ht="10.5">
      <c r="A21" s="3" t="str">
        <f>'Форма 4т'!A254</f>
        <v>13.</v>
      </c>
      <c r="B21" s="3">
        <f t="shared" si="0"/>
        <v>1405.98</v>
      </c>
      <c r="C21" s="3">
        <f>ROUND('Форма 4т'!C254*'Текущие цены за единицу'!C21,2)</f>
        <v>1355.34</v>
      </c>
      <c r="D21" s="3">
        <f>ROUND('Форма 4т'!C254*'Текущие цены за единицу'!D21,2)</f>
        <v>50.64</v>
      </c>
      <c r="E21" s="3">
        <f>ROUND('Форма 4т'!C254*'Текущие цены за единицу'!E21,2)</f>
        <v>16.59</v>
      </c>
      <c r="F21" s="3">
        <f>ROUND('Форма 4т'!C254*'Текущие цены за единицу'!F21,2)</f>
        <v>0</v>
      </c>
      <c r="G21" s="3">
        <f>ROUND('Форма 4т'!C254*'Текущие цены за единицу'!G21,2)</f>
        <v>0</v>
      </c>
      <c r="H21" s="3">
        <f>ROUND('Форма 4т'!C254*'Текущие цены за единицу'!H21,2)</f>
        <v>0</v>
      </c>
      <c r="I21" s="7" t="e">
        <f>ОКРУГЛВСЕ('Форма 4т'!C254*'Текущие цены за единицу'!I21,8)</f>
        <v>#NAME?</v>
      </c>
      <c r="J21" s="4" t="e">
        <f>ОКРУГЛВСЕ('Форма 4т'!C254*'Текущие цены за единицу'!J21,8)</f>
        <v>#NAME?</v>
      </c>
      <c r="K21" s="7" t="e">
        <f>ОКРУГЛВСЕ('Форма 4т'!C254*'Текущие цены за единицу'!K21,8)</f>
        <v>#NAME?</v>
      </c>
      <c r="L21" s="3">
        <f>ROUND('Форма 4т'!C254*'Текущие цены за единицу'!L21,2)</f>
        <v>0</v>
      </c>
      <c r="M21" s="3">
        <f>ROUND('Форма 4т'!C254*'Текущие цены за единицу'!M21,2)</f>
        <v>0</v>
      </c>
      <c r="N21" s="3">
        <f>ROUND((C21+E21)*'Форма 4т'!K265/100,2)</f>
        <v>1262.18</v>
      </c>
      <c r="O21" s="3">
        <f>ROUND((C21+E21)*'Форма 4т'!K268/100,2)</f>
        <v>713.4</v>
      </c>
      <c r="P21" s="3">
        <f>ROUND('Форма 4т'!C254*'Текущие цены за единицу'!P21,2)</f>
        <v>1246.92</v>
      </c>
      <c r="Q21" s="3">
        <f>ROUND('Форма 4т'!C254*'Текущие цены за единицу'!Q21,2)</f>
        <v>15.26</v>
      </c>
      <c r="R21" s="3">
        <f>ROUND('Форма 4т'!C254*'Текущие цены за единицу'!R21,2)</f>
        <v>704.78</v>
      </c>
      <c r="S21" s="3">
        <f>ROUND('Форма 4т'!C254*'Текущие цены за единицу'!S21,2)</f>
        <v>8.63</v>
      </c>
      <c r="T21" s="3">
        <f>ROUND('Форма 4т'!C254*'Текущие цены за единицу'!T21,2)</f>
        <v>0</v>
      </c>
      <c r="U21" s="3">
        <f>ROUND('Форма 4т'!C254*'Текущие цены за единицу'!U21,2)</f>
        <v>0</v>
      </c>
      <c r="V21" s="3">
        <f>ROUND('Форма 4т'!C254*'Текущие цены за единицу'!V21,2)</f>
        <v>0</v>
      </c>
      <c r="X21" s="3">
        <f>ROUND('Форма 4т'!C254*'Текущие цены за единицу'!X21,2)</f>
        <v>0</v>
      </c>
      <c r="Y21" s="3">
        <f>IF(Определители!I21="9",ROUND((C21+E21)*(Начисления!M21/100)*('Форма 4т'!K265/100),2),0)</f>
        <v>0</v>
      </c>
      <c r="Z21" s="3">
        <f>IF(Определители!I21="9",ROUND((C21+E21)*(100-Начисления!M21/100)*('Форма 4т'!K265/100),2),0)</f>
        <v>0</v>
      </c>
      <c r="AA21" s="3">
        <f>IF(Определители!I21="9",ROUND((C21+E21)*(Начисления!M21/100)*('Форма 4т'!K268/100),2),0)</f>
        <v>0</v>
      </c>
      <c r="AB21" s="3">
        <f>IF(Определители!I21="9",ROUND((C21+E21)*(100-Начисления!M21/100)*('Форма 4т'!K268/100),2),0)</f>
        <v>0</v>
      </c>
      <c r="AC21" s="3">
        <f>IF(Определители!I21="9",ROUND(B21*Начисления!M21/100,2),0)</f>
        <v>0</v>
      </c>
      <c r="AD21" s="3">
        <f>IF(Определители!I21="9",ROUND(B21*(100-Начисления!M21)/100,2),0)</f>
        <v>0</v>
      </c>
      <c r="AE21" s="3">
        <f>ROUND('Форма 4т'!C254*'Текущие цены за единицу'!AE21,2)</f>
        <v>0</v>
      </c>
    </row>
    <row r="22" spans="1:31" ht="10.5">
      <c r="A22" s="3" t="str">
        <f>'Форма 4т'!A274</f>
        <v>14.</v>
      </c>
      <c r="B22" s="3">
        <f t="shared" si="0"/>
        <v>1955.84</v>
      </c>
      <c r="C22" s="3">
        <f>ROUND('Форма 4т'!C274*'Текущие цены за единицу'!C22,2)</f>
        <v>0</v>
      </c>
      <c r="D22" s="3">
        <f>ROUND('Форма 4т'!C274*'Текущие цены за единицу'!D22,2)</f>
        <v>0</v>
      </c>
      <c r="E22" s="3">
        <f>ROUND('Форма 4т'!C274*'Текущие цены за единицу'!E22,2)</f>
        <v>0</v>
      </c>
      <c r="F22" s="3">
        <f>ROUND('Форма 4т'!C274*'Текущие цены за единицу'!F22,2)</f>
        <v>1955.84</v>
      </c>
      <c r="G22" s="3">
        <f>ROUND('Форма 4т'!C274*'Текущие цены за единицу'!G22,2)</f>
        <v>1762.01</v>
      </c>
      <c r="H22" s="3">
        <f>ROUND('Форма 4т'!C274*'Текущие цены за единицу'!H22,2)</f>
        <v>0</v>
      </c>
      <c r="I22" s="7" t="e">
        <f>ОКРУГЛВСЕ('Форма 4т'!C274*'Текущие цены за единицу'!I22,8)</f>
        <v>#NAME?</v>
      </c>
      <c r="J22" s="4" t="e">
        <f>ОКРУГЛВСЕ('Форма 4т'!C274*'Текущие цены за единицу'!J22,8)</f>
        <v>#NAME?</v>
      </c>
      <c r="K22" s="7" t="e">
        <f>ОКРУГЛВСЕ('Форма 4т'!C274*'Текущие цены за единицу'!K22,8)</f>
        <v>#NAME?</v>
      </c>
      <c r="L22" s="3">
        <f>ROUND('Форма 4т'!C274*'Текущие цены за единицу'!L22,2)</f>
        <v>30.25</v>
      </c>
      <c r="M22" s="3">
        <f>ROUND('Форма 4т'!C274*'Текущие цены за единицу'!M22,2)</f>
        <v>0</v>
      </c>
      <c r="N22" s="3">
        <f>ROUND((C22+E22)*'Форма 4т'!K285/100,2)</f>
        <v>0</v>
      </c>
      <c r="O22" s="3">
        <f>ROUND((C22+E22)*'Форма 4т'!K288/100,2)</f>
        <v>0</v>
      </c>
      <c r="P22" s="3">
        <f>ROUND('Форма 4т'!C274*'Текущие цены за единицу'!P22,2)</f>
        <v>0</v>
      </c>
      <c r="Q22" s="3">
        <f>ROUND('Форма 4т'!C274*'Текущие цены за единицу'!Q22,2)</f>
        <v>0</v>
      </c>
      <c r="R22" s="3">
        <f>ROUND('Форма 4т'!C274*'Текущие цены за единицу'!R22,2)</f>
        <v>0</v>
      </c>
      <c r="S22" s="3">
        <f>ROUND('Форма 4т'!C274*'Текущие цены за единицу'!S22,2)</f>
        <v>0</v>
      </c>
      <c r="T22" s="3">
        <f>ROUND('Форма 4т'!C274*'Текущие цены за единицу'!T22,2)</f>
        <v>0</v>
      </c>
      <c r="U22" s="3">
        <f>ROUND('Форма 4т'!C274*'Текущие цены за единицу'!U22,2)</f>
        <v>0</v>
      </c>
      <c r="V22" s="3">
        <f>ROUND('Форма 4т'!C274*'Текущие цены за единицу'!V22,2)</f>
        <v>0</v>
      </c>
      <c r="X22" s="3">
        <f>ROUND('Форма 4т'!C274*'Текущие цены за единицу'!X22,2)</f>
        <v>0</v>
      </c>
      <c r="Y22" s="3">
        <f>IF(Определители!I22="9",ROUND((C22+E22)*(Начисления!M22/100)*('Форма 4т'!K285/100),2),0)</f>
        <v>0</v>
      </c>
      <c r="Z22" s="3">
        <f>IF(Определители!I22="9",ROUND((C22+E22)*(100-Начисления!M22/100)*('Форма 4т'!K285/100),2),0)</f>
        <v>0</v>
      </c>
      <c r="AA22" s="3">
        <f>IF(Определители!I22="9",ROUND((C22+E22)*(Начисления!M22/100)*('Форма 4т'!K288/100),2),0)</f>
        <v>0</v>
      </c>
      <c r="AB22" s="3">
        <f>IF(Определители!I22="9",ROUND((C22+E22)*(100-Начисления!M22/100)*('Форма 4т'!K288/100),2),0)</f>
        <v>0</v>
      </c>
      <c r="AC22" s="3">
        <f>IF(Определители!I22="9",ROUND(B22*Начисления!M22/100,2),0)</f>
        <v>0</v>
      </c>
      <c r="AD22" s="3">
        <f>IF(Определители!I22="9",ROUND(B22*(100-Начисления!M22)/100,2),0)</f>
        <v>0</v>
      </c>
      <c r="AE22" s="3">
        <f>ROUND('Форма 4т'!C274*'Текущие цены за единицу'!AE22,2)</f>
        <v>0</v>
      </c>
    </row>
    <row r="23" spans="1:31" ht="10.5">
      <c r="A23" s="3" t="str">
        <f>'Форма 4т'!A293</f>
        <v>15.</v>
      </c>
      <c r="B23" s="3">
        <f t="shared" si="0"/>
        <v>1014.87</v>
      </c>
      <c r="C23" s="3">
        <f>ROUND('Форма 4т'!C293*'Текущие цены за единицу'!C23,2)</f>
        <v>297.41</v>
      </c>
      <c r="D23" s="3">
        <f>ROUND('Форма 4т'!C293*'Текущие цены за единицу'!D23,2)</f>
        <v>612.98</v>
      </c>
      <c r="E23" s="3">
        <f>ROUND('Форма 4т'!C293*'Текущие цены за единицу'!E23,2)</f>
        <v>257.33</v>
      </c>
      <c r="F23" s="3">
        <f>ROUND('Форма 4т'!C293*'Текущие цены за единицу'!F23,2)</f>
        <v>104.48</v>
      </c>
      <c r="G23" s="3">
        <f>ROUND('Форма 4т'!C293*'Текущие цены за единицу'!G23,2)</f>
        <v>0</v>
      </c>
      <c r="H23" s="3">
        <f>ROUND('Форма 4т'!C293*'Текущие цены за единицу'!H23,2)</f>
        <v>0</v>
      </c>
      <c r="I23" s="7" t="e">
        <f>ОКРУГЛВСЕ('Форма 4т'!C293*'Текущие цены за единицу'!I23,8)</f>
        <v>#NAME?</v>
      </c>
      <c r="J23" s="4" t="e">
        <f>ОКРУГЛВСЕ('Форма 4т'!C293*'Текущие цены за единицу'!J23,8)</f>
        <v>#NAME?</v>
      </c>
      <c r="K23" s="7" t="e">
        <f>ОКРУГЛВСЕ('Форма 4т'!C293*'Текущие цены за единицу'!K23,8)</f>
        <v>#NAME?</v>
      </c>
      <c r="L23" s="3">
        <f>ROUND('Форма 4т'!C293*'Текущие цены за единицу'!L23,2)</f>
        <v>0</v>
      </c>
      <c r="M23" s="3">
        <f>ROUND('Форма 4т'!C293*'Текущие цены за единицу'!M23,2)</f>
        <v>0</v>
      </c>
      <c r="N23" s="3">
        <f>ROUND((C23+E23)*'Форма 4т'!K305/100,2)</f>
        <v>660.14</v>
      </c>
      <c r="O23" s="3">
        <f>ROUND((C23+E23)*'Форма 4т'!K308/100,2)</f>
        <v>377.22</v>
      </c>
      <c r="P23" s="3">
        <f>ROUND('Форма 4т'!C293*'Текущие цены за единицу'!P23,2)</f>
        <v>353.92</v>
      </c>
      <c r="Q23" s="3">
        <f>ROUND('Форма 4т'!C293*'Текущие цены за единицу'!Q23,2)</f>
        <v>306.22</v>
      </c>
      <c r="R23" s="3">
        <f>ROUND('Форма 4т'!C293*'Текущие цены за единицу'!R23,2)</f>
        <v>202.24</v>
      </c>
      <c r="S23" s="3">
        <f>ROUND('Форма 4т'!C293*'Текущие цены за единицу'!S23,2)</f>
        <v>174.98</v>
      </c>
      <c r="T23" s="3">
        <f>ROUND('Форма 4т'!C293*'Текущие цены за единицу'!T23,2)</f>
        <v>0</v>
      </c>
      <c r="U23" s="3">
        <f>ROUND('Форма 4т'!C293*'Текущие цены за единицу'!U23,2)</f>
        <v>0</v>
      </c>
      <c r="V23" s="3">
        <f>ROUND('Форма 4т'!C293*'Текущие цены за единицу'!V23,2)</f>
        <v>0</v>
      </c>
      <c r="X23" s="3">
        <f>ROUND('Форма 4т'!C293*'Текущие цены за единицу'!X23,2)</f>
        <v>0</v>
      </c>
      <c r="Y23" s="3">
        <f>IF(Определители!I23="9",ROUND((C23+E23)*(Начисления!M23/100)*('Форма 4т'!K305/100),2),0)</f>
        <v>0</v>
      </c>
      <c r="Z23" s="3">
        <f>IF(Определители!I23="9",ROUND((C23+E23)*(100-Начисления!M23/100)*('Форма 4т'!K305/100),2),0)</f>
        <v>0</v>
      </c>
      <c r="AA23" s="3">
        <f>IF(Определители!I23="9",ROUND((C23+E23)*(Начисления!M23/100)*('Форма 4т'!K308/100),2),0)</f>
        <v>0</v>
      </c>
      <c r="AB23" s="3">
        <f>IF(Определители!I23="9",ROUND((C23+E23)*(100-Начисления!M23/100)*('Форма 4т'!K308/100),2),0)</f>
        <v>0</v>
      </c>
      <c r="AC23" s="3">
        <f>IF(Определители!I23="9",ROUND(B23*Начисления!M23/100,2),0)</f>
        <v>0</v>
      </c>
      <c r="AD23" s="3">
        <f>IF(Определители!I23="9",ROUND(B23*(100-Начисления!M23)/100,2),0)</f>
        <v>0</v>
      </c>
      <c r="AE23" s="3">
        <f>ROUND('Форма 4т'!C293*'Текущие цены за единицу'!AE23,2)</f>
        <v>0</v>
      </c>
    </row>
    <row r="24" spans="1:31" ht="10.5">
      <c r="A24" s="3" t="str">
        <f>'Форма 4т'!A311</f>
        <v>16.</v>
      </c>
      <c r="B24" s="3">
        <f t="shared" si="0"/>
        <v>3121.05</v>
      </c>
      <c r="C24" s="3">
        <f>ROUND('Форма 4т'!C311*'Текущие цены за единицу'!C24,2)</f>
        <v>0</v>
      </c>
      <c r="D24" s="3">
        <f>ROUND('Форма 4т'!C311*'Текущие цены за единицу'!D24,2)</f>
        <v>0</v>
      </c>
      <c r="E24" s="3">
        <f>ROUND('Форма 4т'!C311*'Текущие цены за единицу'!E24,2)</f>
        <v>0</v>
      </c>
      <c r="F24" s="3">
        <f>ROUND('Форма 4т'!C311*'Текущие цены за единицу'!F24,2)</f>
        <v>3121.05</v>
      </c>
      <c r="G24" s="3">
        <f>ROUND('Форма 4т'!C311*'Текущие цены за единицу'!G24,2)</f>
        <v>2547.75</v>
      </c>
      <c r="H24" s="3">
        <f>ROUND('Форма 4т'!C311*'Текущие цены за единицу'!H24,2)</f>
        <v>0</v>
      </c>
      <c r="I24" s="7" t="e">
        <f>ОКРУГЛВСЕ('Форма 4т'!C311*'Текущие цены за единицу'!I24,8)</f>
        <v>#NAME?</v>
      </c>
      <c r="J24" s="4" t="e">
        <f>ОКРУГЛВСЕ('Форма 4т'!C311*'Текущие цены за единицу'!J24,8)</f>
        <v>#NAME?</v>
      </c>
      <c r="K24" s="7" t="e">
        <f>ОКРУГЛВСЕ('Форма 4т'!C311*'Текущие цены за единицу'!K24,8)</f>
        <v>#NAME?</v>
      </c>
      <c r="L24" s="3">
        <f>ROUND('Форма 4т'!C311*'Текущие цены за единицу'!L24,2)</f>
        <v>0</v>
      </c>
      <c r="M24" s="3">
        <f>ROUND('Форма 4т'!C311*'Текущие цены за единицу'!M24,2)</f>
        <v>0</v>
      </c>
      <c r="N24" s="3">
        <f>ROUND((C24+E24)*'Форма 4т'!K322/100,2)</f>
        <v>0</v>
      </c>
      <c r="O24" s="3">
        <f>ROUND((C24+E24)*'Форма 4т'!K325/100,2)</f>
        <v>0</v>
      </c>
      <c r="P24" s="3">
        <f>ROUND('Форма 4т'!C311*'Текущие цены за единицу'!P24,2)</f>
        <v>0</v>
      </c>
      <c r="Q24" s="3">
        <f>ROUND('Форма 4т'!C311*'Текущие цены за единицу'!Q24,2)</f>
        <v>0</v>
      </c>
      <c r="R24" s="3">
        <f>ROUND('Форма 4т'!C311*'Текущие цены за единицу'!R24,2)</f>
        <v>0</v>
      </c>
      <c r="S24" s="3">
        <f>ROUND('Форма 4т'!C311*'Текущие цены за единицу'!S24,2)</f>
        <v>0</v>
      </c>
      <c r="T24" s="3">
        <f>ROUND('Форма 4т'!C311*'Текущие цены за единицу'!T24,2)</f>
        <v>0</v>
      </c>
      <c r="U24" s="3">
        <f>ROUND('Форма 4т'!C311*'Текущие цены за единицу'!U24,2)</f>
        <v>0</v>
      </c>
      <c r="V24" s="3">
        <f>ROUND('Форма 4т'!C311*'Текущие цены за единицу'!V24,2)</f>
        <v>0</v>
      </c>
      <c r="X24" s="3">
        <f>ROUND('Форма 4т'!C311*'Текущие цены за единицу'!X24,2)</f>
        <v>0</v>
      </c>
      <c r="Y24" s="3">
        <f>IF(Определители!I24="9",ROUND((C24+E24)*(Начисления!M24/100)*('Форма 4т'!K322/100),2),0)</f>
        <v>0</v>
      </c>
      <c r="Z24" s="3">
        <f>IF(Определители!I24="9",ROUND((C24+E24)*(100-Начисления!M24/100)*('Форма 4т'!K322/100),2),0)</f>
        <v>0</v>
      </c>
      <c r="AA24" s="3">
        <f>IF(Определители!I24="9",ROUND((C24+E24)*(Начисления!M24/100)*('Форма 4т'!K325/100),2),0)</f>
        <v>0</v>
      </c>
      <c r="AB24" s="3">
        <f>IF(Определители!I24="9",ROUND((C24+E24)*(100-Начисления!M24/100)*('Форма 4т'!K325/100),2),0)</f>
        <v>0</v>
      </c>
      <c r="AC24" s="3">
        <f>IF(Определители!I24="9",ROUND(B24*Начисления!M24/100,2),0)</f>
        <v>0</v>
      </c>
      <c r="AD24" s="3">
        <f>IF(Определители!I24="9",ROUND(B24*(100-Начисления!M24)/100,2),0)</f>
        <v>0</v>
      </c>
      <c r="AE24" s="3">
        <f>ROUND('Форма 4т'!C311*'Текущие цены за единицу'!AE24,2)</f>
        <v>0</v>
      </c>
    </row>
    <row r="25" spans="1:31" ht="10.5">
      <c r="A25" s="3" t="str">
        <f>'Форма 4т'!A330</f>
        <v>17.</v>
      </c>
      <c r="B25" s="3">
        <f t="shared" si="0"/>
        <v>2044.62</v>
      </c>
      <c r="C25" s="3">
        <f>ROUND('Форма 4т'!C330*'Текущие цены за единицу'!C25,2)</f>
        <v>1490.21</v>
      </c>
      <c r="D25" s="3">
        <f>ROUND('Форма 4т'!C330*'Текущие цены за единицу'!D25,2)</f>
        <v>13.62</v>
      </c>
      <c r="E25" s="3">
        <f>ROUND('Форма 4т'!C330*'Текущие цены за единицу'!E25,2)</f>
        <v>0</v>
      </c>
      <c r="F25" s="3">
        <f>ROUND('Форма 4т'!C330*'Текущие цены за единицу'!F25,2)</f>
        <v>540.79</v>
      </c>
      <c r="G25" s="3">
        <f>ROUND('Форма 4т'!C330*'Текущие цены за единицу'!G25,2)</f>
        <v>0</v>
      </c>
      <c r="H25" s="3">
        <f>ROUND('Форма 4т'!C330*'Текущие цены за единицу'!H25,2)</f>
        <v>0</v>
      </c>
      <c r="I25" s="7" t="e">
        <f>ОКРУГЛВСЕ('Форма 4т'!C330*'Текущие цены за единицу'!I25,8)</f>
        <v>#NAME?</v>
      </c>
      <c r="J25" s="4" t="e">
        <f>ОКРУГЛВСЕ('Форма 4т'!C330*'Текущие цены за единицу'!J25,8)</f>
        <v>#NAME?</v>
      </c>
      <c r="K25" s="7" t="e">
        <f>ОКРУГЛВСЕ('Форма 4т'!C330*'Текущие цены за единицу'!K25,8)</f>
        <v>#NAME?</v>
      </c>
      <c r="L25" s="3">
        <f>ROUND('Форма 4т'!C330*'Текущие цены за единицу'!L25,2)</f>
        <v>0</v>
      </c>
      <c r="M25" s="3">
        <f>ROUND('Форма 4т'!C330*'Текущие цены за единицу'!M25,2)</f>
        <v>0</v>
      </c>
      <c r="N25" s="3">
        <f>ROUND((C25+E25)*'Форма 4т'!K342/100,2)</f>
        <v>1385.9</v>
      </c>
      <c r="O25" s="3">
        <f>ROUND((C25+E25)*'Форма 4т'!K345/100,2)</f>
        <v>804.71</v>
      </c>
      <c r="P25" s="3">
        <f>ROUND('Форма 4т'!C330*'Текущие цены за единицу'!P25,2)</f>
        <v>1385.89</v>
      </c>
      <c r="Q25" s="3">
        <f>ROUND('Форма 4т'!C330*'Текущие цены за единицу'!Q25,2)</f>
        <v>0</v>
      </c>
      <c r="R25" s="3">
        <f>ROUND('Форма 4т'!C330*'Текущие цены за единицу'!R25,2)</f>
        <v>804.71</v>
      </c>
      <c r="S25" s="3">
        <f>ROUND('Форма 4т'!C330*'Текущие цены за единицу'!S25,2)</f>
        <v>0</v>
      </c>
      <c r="T25" s="3">
        <f>ROUND('Форма 4т'!C330*'Текущие цены за единицу'!T25,2)</f>
        <v>0</v>
      </c>
      <c r="U25" s="3">
        <f>ROUND('Форма 4т'!C330*'Текущие цены за единицу'!U25,2)</f>
        <v>0</v>
      </c>
      <c r="V25" s="3">
        <f>ROUND('Форма 4т'!C330*'Текущие цены за единицу'!V25,2)</f>
        <v>0</v>
      </c>
      <c r="X25" s="3">
        <f>ROUND('Форма 4т'!C330*'Текущие цены за единицу'!X25,2)</f>
        <v>0</v>
      </c>
      <c r="Y25" s="3">
        <f>IF(Определители!I25="9",ROUND((C25+E25)*(Начисления!M25/100)*('Форма 4т'!K342/100),2),0)</f>
        <v>0</v>
      </c>
      <c r="Z25" s="3">
        <f>IF(Определители!I25="9",ROUND((C25+E25)*(100-Начисления!M25/100)*('Форма 4т'!K342/100),2),0)</f>
        <v>0</v>
      </c>
      <c r="AA25" s="3">
        <f>IF(Определители!I25="9",ROUND((C25+E25)*(Начисления!M25/100)*('Форма 4т'!K345/100),2),0)</f>
        <v>0</v>
      </c>
      <c r="AB25" s="3">
        <f>IF(Определители!I25="9",ROUND((C25+E25)*(100-Начисления!M25/100)*('Форма 4т'!K345/100),2),0)</f>
        <v>0</v>
      </c>
      <c r="AC25" s="3">
        <f>IF(Определители!I25="9",ROUND(B25*Начисления!M25/100,2),0)</f>
        <v>0</v>
      </c>
      <c r="AD25" s="3">
        <f>IF(Определители!I25="9",ROUND(B25*(100-Начисления!M25)/100,2),0)</f>
        <v>0</v>
      </c>
      <c r="AE25" s="3">
        <f>ROUND('Форма 4т'!C330*'Текущие цены за единицу'!AE25,2)</f>
        <v>0</v>
      </c>
    </row>
    <row r="27" spans="2:14" ht="10.5">
      <c r="B27" s="83" t="s">
        <v>151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</row>
    <row r="28" spans="2:14" ht="10.5"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</row>
    <row r="29" spans="1:31" ht="10.5">
      <c r="A29" s="3" t="str">
        <f>'Форма 4т'!A432</f>
        <v>18.</v>
      </c>
      <c r="B29" s="3">
        <f>ROUND(C29+D29+F29,2)</f>
        <v>632.15</v>
      </c>
      <c r="C29" s="3">
        <f>ROUND('Форма 4т'!C432*'Текущие цены за единицу'!C29,2)</f>
        <v>565.22</v>
      </c>
      <c r="D29" s="3">
        <f>ROUND('Форма 4т'!C432*'Текущие цены за единицу'!D29,2)</f>
        <v>66.93</v>
      </c>
      <c r="E29" s="3">
        <f>ROUND('Форма 4т'!C432*'Текущие цены за единицу'!E29,2)</f>
        <v>0</v>
      </c>
      <c r="F29" s="3">
        <f>ROUND('Форма 4т'!C432*'Текущие цены за единицу'!F29,2)</f>
        <v>0</v>
      </c>
      <c r="G29" s="3">
        <f>ROUND('Форма 4т'!C432*'Текущие цены за единицу'!G29,2)</f>
        <v>0</v>
      </c>
      <c r="H29" s="3">
        <f>ROUND('Форма 4т'!C432*'Текущие цены за единицу'!H29,2)</f>
        <v>0</v>
      </c>
      <c r="I29" s="7" t="e">
        <f>ОКРУГЛВСЕ('Форма 4т'!C432*'Текущие цены за единицу'!I29,8)</f>
        <v>#NAME?</v>
      </c>
      <c r="J29" s="4" t="e">
        <f>ОКРУГЛВСЕ('Форма 4т'!C432*'Текущие цены за единицу'!J29,8)</f>
        <v>#NAME?</v>
      </c>
      <c r="K29" s="7" t="e">
        <f>ОКРУГЛВСЕ('Форма 4т'!C432*'Текущие цены за единицу'!K29,8)</f>
        <v>#NAME?</v>
      </c>
      <c r="L29" s="3">
        <f>ROUND('Форма 4т'!C432*'Текущие цены за единицу'!L29,2)</f>
        <v>0</v>
      </c>
      <c r="M29" s="3">
        <f>ROUND('Форма 4т'!C432*'Текущие цены за единицу'!M29,2)</f>
        <v>0</v>
      </c>
      <c r="N29" s="3">
        <f>ROUND((C29+E29)*'Форма 4т'!K442/100,2)</f>
        <v>474.78</v>
      </c>
      <c r="O29" s="3">
        <f>ROUND((C29+E29)*'Форма 4т'!K445/100,2)</f>
        <v>271.31</v>
      </c>
      <c r="P29" s="3">
        <f>ROUND('Форма 4т'!C432*'Текущие цены за единицу'!P29,2)</f>
        <v>474.79</v>
      </c>
      <c r="Q29" s="3">
        <f>ROUND('Форма 4т'!C432*'Текущие цены за единицу'!Q29,2)</f>
        <v>0</v>
      </c>
      <c r="R29" s="3">
        <f>ROUND('Форма 4т'!C432*'Текущие цены за единицу'!R29,2)</f>
        <v>271.31</v>
      </c>
      <c r="S29" s="3">
        <f>ROUND('Форма 4т'!C432*'Текущие цены за единицу'!S29,2)</f>
        <v>0</v>
      </c>
      <c r="T29" s="3">
        <f>ROUND('Форма 4т'!C432*'Текущие цены за единицу'!T29,2)</f>
        <v>0</v>
      </c>
      <c r="U29" s="3">
        <f>ROUND('Форма 4т'!C432*'Текущие цены за единицу'!U29,2)</f>
        <v>0</v>
      </c>
      <c r="V29" s="3">
        <f>ROUND('Форма 4т'!C432*'Текущие цены за единицу'!V29,2)</f>
        <v>0</v>
      </c>
      <c r="X29" s="3">
        <f>ROUND('Форма 4т'!C432*'Текущие цены за единицу'!X29,2)</f>
        <v>0</v>
      </c>
      <c r="Y29" s="3">
        <f>IF(Определители!I29="9",ROUND((C29+E29)*(Начисления!M29/100)*('Форма 4т'!K442/100),2),0)</f>
        <v>0</v>
      </c>
      <c r="Z29" s="3">
        <f>IF(Определители!I29="9",ROUND((C29+E29)*(100-Начисления!M29/100)*('Форма 4т'!K442/100),2),0)</f>
        <v>0</v>
      </c>
      <c r="AA29" s="3">
        <f>IF(Определители!I29="9",ROUND((C29+E29)*(Начисления!M29/100)*('Форма 4т'!K445/100),2),0)</f>
        <v>0</v>
      </c>
      <c r="AB29" s="3">
        <f>IF(Определители!I29="9",ROUND((C29+E29)*(100-Начисления!M29/100)*('Форма 4т'!K445/100),2),0)</f>
        <v>0</v>
      </c>
      <c r="AC29" s="3">
        <f>IF(Определители!I29="9",ROUND(B29*Начисления!M29/100,2),0)</f>
        <v>0</v>
      </c>
      <c r="AD29" s="3">
        <f>IF(Определители!I29="9",ROUND(B29*(100-Начисления!M29)/100,2),0)</f>
        <v>0</v>
      </c>
      <c r="AE29" s="3">
        <f>ROUND('Форма 4т'!C432*'Текущие цены за единицу'!AE29,2)</f>
        <v>0</v>
      </c>
    </row>
    <row r="30" spans="1:31" ht="10.5">
      <c r="A30" s="3" t="str">
        <f>'Форма 4т'!A450</f>
        <v>19.</v>
      </c>
      <c r="B30" s="3">
        <f>ROUND(C30+D30+F30,2)</f>
        <v>15258.13</v>
      </c>
      <c r="C30" s="3">
        <f>ROUND('Форма 4т'!C450*'Текущие цены за единицу'!C30,2)</f>
        <v>782.73</v>
      </c>
      <c r="D30" s="3">
        <f>ROUND('Форма 4т'!C450*'Текущие цены за единицу'!D30,2)</f>
        <v>95.75</v>
      </c>
      <c r="E30" s="3">
        <f>ROUND('Форма 4т'!C450*'Текущие цены за единицу'!E30,2)</f>
        <v>17.03</v>
      </c>
      <c r="F30" s="3">
        <f>ROUND('Форма 4т'!C450*'Текущие цены за единицу'!F30,2)</f>
        <v>14379.65</v>
      </c>
      <c r="G30" s="3">
        <f>ROUND('Форма 4т'!C450*'Текущие цены за единицу'!G30,2)</f>
        <v>0</v>
      </c>
      <c r="H30" s="3">
        <f>ROUND('Форма 4т'!C450*'Текущие цены за единицу'!H30,2)</f>
        <v>0</v>
      </c>
      <c r="I30" s="7" t="e">
        <f>ОКРУГЛВСЕ('Форма 4т'!C450*'Текущие цены за единицу'!I30,8)</f>
        <v>#NAME?</v>
      </c>
      <c r="J30" s="4" t="e">
        <f>ОКРУГЛВСЕ('Форма 4т'!C450*'Текущие цены за единицу'!J30,8)</f>
        <v>#NAME?</v>
      </c>
      <c r="K30" s="7" t="e">
        <f>ОКРУГЛВСЕ('Форма 4т'!C450*'Текущие цены за единицу'!K30,8)</f>
        <v>#NAME?</v>
      </c>
      <c r="L30" s="3">
        <f>ROUND('Форма 4т'!C450*'Текущие цены за единицу'!L30,2)</f>
        <v>0</v>
      </c>
      <c r="M30" s="3">
        <f>ROUND('Форма 4т'!C450*'Текущие цены за единицу'!M30,2)</f>
        <v>0</v>
      </c>
      <c r="N30" s="3">
        <f>ROUND((C30+E30)*'Форма 4т'!K461/100,2)</f>
        <v>735.78</v>
      </c>
      <c r="O30" s="3">
        <f>ROUND((C30+E30)*'Форма 4т'!K464/100,2)</f>
        <v>351.89</v>
      </c>
      <c r="P30" s="3">
        <f>ROUND('Форма 4т'!C450*'Текущие цены за единицу'!P30,2)</f>
        <v>720.11</v>
      </c>
      <c r="Q30" s="3">
        <f>ROUND('Форма 4т'!C450*'Текущие цены за единицу'!Q30,2)</f>
        <v>15.67</v>
      </c>
      <c r="R30" s="3">
        <f>ROUND('Форма 4т'!C450*'Текущие цены за единицу'!R30,2)</f>
        <v>344.4</v>
      </c>
      <c r="S30" s="3">
        <f>ROUND('Форма 4т'!C450*'Текущие цены за единицу'!S30,2)</f>
        <v>7.49</v>
      </c>
      <c r="T30" s="3">
        <f>ROUND('Форма 4т'!C450*'Текущие цены за единицу'!T30,2)</f>
        <v>0</v>
      </c>
      <c r="U30" s="3">
        <f>ROUND('Форма 4т'!C450*'Текущие цены за единицу'!U30,2)</f>
        <v>0</v>
      </c>
      <c r="V30" s="3">
        <f>ROUND('Форма 4т'!C450*'Текущие цены за единицу'!V30,2)</f>
        <v>0</v>
      </c>
      <c r="X30" s="3">
        <f>ROUND('Форма 4т'!C450*'Текущие цены за единицу'!X30,2)</f>
        <v>0</v>
      </c>
      <c r="Y30" s="3">
        <f>IF(Определители!I30="9",ROUND((C30+E30)*(Начисления!M30/100)*('Форма 4т'!K461/100),2),0)</f>
        <v>0</v>
      </c>
      <c r="Z30" s="3">
        <f>IF(Определители!I30="9",ROUND((C30+E30)*(100-Начисления!M30/100)*('Форма 4т'!K461/100),2),0)</f>
        <v>0</v>
      </c>
      <c r="AA30" s="3">
        <f>IF(Определители!I30="9",ROUND((C30+E30)*(Начисления!M30/100)*('Форма 4т'!K464/100),2),0)</f>
        <v>0</v>
      </c>
      <c r="AB30" s="3">
        <f>IF(Определители!I30="9",ROUND((C30+E30)*(100-Начисления!M30/100)*('Форма 4т'!K464/100),2),0)</f>
        <v>0</v>
      </c>
      <c r="AC30" s="3">
        <f>IF(Определители!I30="9",ROUND(B30*Начисления!M30/100,2),0)</f>
        <v>0</v>
      </c>
      <c r="AD30" s="3">
        <f>IF(Определители!I30="9",ROUND(B30*(100-Начисления!M30)/100,2),0)</f>
        <v>0</v>
      </c>
      <c r="AE30" s="3">
        <f>ROUND('Форма 4т'!C450*'Текущие цены за единицу'!AE30,2)</f>
        <v>0</v>
      </c>
    </row>
    <row r="32" spans="2:14" ht="10.5">
      <c r="B32" s="83" t="s">
        <v>161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</row>
    <row r="33" spans="2:14" ht="10.5"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</row>
    <row r="34" spans="1:31" ht="10.5">
      <c r="A34" s="3" t="str">
        <f>'Форма 4т'!A555</f>
        <v>20.</v>
      </c>
      <c r="B34" s="3">
        <f aca="true" t="shared" si="1" ref="B34:B40">ROUND(C34+D34+F34,2)</f>
        <v>289.69</v>
      </c>
      <c r="C34" s="3">
        <f>ROUND('Форма 4т'!C555*'Текущие цены за единицу'!C34,2)</f>
        <v>248.53</v>
      </c>
      <c r="D34" s="3">
        <f>ROUND('Форма 4т'!C555*'Текущие цены за единицу'!D34,2)</f>
        <v>41.16</v>
      </c>
      <c r="E34" s="3">
        <f>ROUND('Форма 4т'!C555*'Текущие цены за единицу'!E34,2)</f>
        <v>26.52</v>
      </c>
      <c r="F34" s="3">
        <f>ROUND('Форма 4т'!C555*'Текущие цены за единицу'!F34,2)</f>
        <v>0</v>
      </c>
      <c r="G34" s="3">
        <f>ROUND('Форма 4т'!C555*'Текущие цены за единицу'!G34,2)</f>
        <v>0</v>
      </c>
      <c r="H34" s="3">
        <f>ROUND('Форма 4т'!C555*'Текущие цены за единицу'!H34,2)</f>
        <v>0</v>
      </c>
      <c r="I34" s="7" t="e">
        <f>ОКРУГЛВСЕ('Форма 4т'!C555*'Текущие цены за единицу'!I34,8)</f>
        <v>#NAME?</v>
      </c>
      <c r="J34" s="4" t="e">
        <f>ОКРУГЛВСЕ('Форма 4т'!C555*'Текущие цены за единицу'!J34,8)</f>
        <v>#NAME?</v>
      </c>
      <c r="K34" s="7" t="e">
        <f>ОКРУГЛВСЕ('Форма 4т'!C555*'Текущие цены за единицу'!K34,8)</f>
        <v>#NAME?</v>
      </c>
      <c r="L34" s="3">
        <f>ROUND('Форма 4т'!C555*'Текущие цены за единицу'!L34,2)</f>
        <v>0</v>
      </c>
      <c r="M34" s="3">
        <f>ROUND('Форма 4т'!C555*'Текущие цены за единицу'!M34,2)</f>
        <v>0</v>
      </c>
      <c r="N34" s="3">
        <f>ROUND((C34+E34)*'Форма 4т'!K566/100,2)</f>
        <v>231.04</v>
      </c>
      <c r="O34" s="3">
        <f>ROUND((C34+E34)*'Форма 4т'!K569/100,2)</f>
        <v>132.02</v>
      </c>
      <c r="P34" s="3">
        <f>ROUND('Форма 4т'!C555*'Текущие цены за единицу'!P34,2)</f>
        <v>208.76</v>
      </c>
      <c r="Q34" s="3">
        <f>ROUND('Форма 4т'!C555*'Текущие цены за единицу'!Q34,2)</f>
        <v>22.28</v>
      </c>
      <c r="R34" s="3">
        <f>ROUND('Форма 4т'!C555*'Текущие цены за единицу'!R34,2)</f>
        <v>119.29</v>
      </c>
      <c r="S34" s="3">
        <f>ROUND('Форма 4т'!C555*'Текущие цены за единицу'!S34,2)</f>
        <v>12.73</v>
      </c>
      <c r="T34" s="3">
        <f>ROUND('Форма 4т'!C555*'Текущие цены за единицу'!T34,2)</f>
        <v>0</v>
      </c>
      <c r="U34" s="3">
        <f>ROUND('Форма 4т'!C555*'Текущие цены за единицу'!U34,2)</f>
        <v>0</v>
      </c>
      <c r="V34" s="3">
        <f>ROUND('Форма 4т'!C555*'Текущие цены за единицу'!V34,2)</f>
        <v>0</v>
      </c>
      <c r="X34" s="3">
        <f>ROUND('Форма 4т'!C555*'Текущие цены за единицу'!X34,2)</f>
        <v>0</v>
      </c>
      <c r="Y34" s="3">
        <f>IF(Определители!I34="9",ROUND((C34+E34)*(Начисления!M34/100)*('Форма 4т'!K566/100),2),0)</f>
        <v>0</v>
      </c>
      <c r="Z34" s="3">
        <f>IF(Определители!I34="9",ROUND((C34+E34)*(100-Начисления!M34/100)*('Форма 4т'!K566/100),2),0)</f>
        <v>0</v>
      </c>
      <c r="AA34" s="3">
        <f>IF(Определители!I34="9",ROUND((C34+E34)*(Начисления!M34/100)*('Форма 4т'!K569/100),2),0)</f>
        <v>0</v>
      </c>
      <c r="AB34" s="3">
        <f>IF(Определители!I34="9",ROUND((C34+E34)*(100-Начисления!M34/100)*('Форма 4т'!K569/100),2),0)</f>
        <v>0</v>
      </c>
      <c r="AC34" s="3">
        <f>IF(Определители!I34="9",ROUND(B34*Начисления!M34/100,2),0)</f>
        <v>0</v>
      </c>
      <c r="AD34" s="3">
        <f>IF(Определители!I34="9",ROUND(B34*(100-Начисления!M34)/100,2),0)</f>
        <v>0</v>
      </c>
      <c r="AE34" s="3">
        <f>ROUND('Форма 4т'!C555*'Текущие цены за единицу'!AE34,2)</f>
        <v>0</v>
      </c>
    </row>
    <row r="35" spans="1:31" ht="10.5">
      <c r="A35" s="3" t="str">
        <f>'Форма 4т'!A574</f>
        <v>21.</v>
      </c>
      <c r="B35" s="3">
        <f t="shared" si="1"/>
        <v>1436.92</v>
      </c>
      <c r="C35" s="3">
        <f>ROUND('Форма 4т'!C574*'Текущие цены за единицу'!C35,2)</f>
        <v>470.9</v>
      </c>
      <c r="D35" s="3">
        <f>ROUND('Форма 4т'!C574*'Текущие цены за единицу'!D35,2)</f>
        <v>100.34</v>
      </c>
      <c r="E35" s="3">
        <f>ROUND('Форма 4т'!C574*'Текущие цены за единицу'!E35,2)</f>
        <v>4.5</v>
      </c>
      <c r="F35" s="3">
        <f>ROUND('Форма 4т'!C574*'Текущие цены за единицу'!F35,2)</f>
        <v>865.68</v>
      </c>
      <c r="G35" s="3">
        <f>ROUND('Форма 4т'!C574*'Текущие цены за единицу'!G35,2)</f>
        <v>0</v>
      </c>
      <c r="H35" s="3">
        <f>ROUND('Форма 4т'!C574*'Текущие цены за единицу'!H35,2)</f>
        <v>0</v>
      </c>
      <c r="I35" s="7" t="e">
        <f>ОКРУГЛВСЕ('Форма 4т'!C574*'Текущие цены за единицу'!I35,8)</f>
        <v>#NAME?</v>
      </c>
      <c r="J35" s="4" t="e">
        <f>ОКРУГЛВСЕ('Форма 4т'!C574*'Текущие цены за единицу'!J35,8)</f>
        <v>#NAME?</v>
      </c>
      <c r="K35" s="7" t="e">
        <f>ОКРУГЛВСЕ('Форма 4т'!C574*'Текущие цены за единицу'!K35,8)</f>
        <v>#NAME?</v>
      </c>
      <c r="L35" s="3">
        <f>ROUND('Форма 4т'!C574*'Текущие цены за единицу'!L35,2)</f>
        <v>0</v>
      </c>
      <c r="M35" s="3">
        <f>ROUND('Форма 4т'!C574*'Текущие цены за единицу'!M35,2)</f>
        <v>0</v>
      </c>
      <c r="N35" s="3">
        <f>ROUND((C35+E35)*'Форма 4т'!K587/100,2)</f>
        <v>427.86</v>
      </c>
      <c r="O35" s="3">
        <f>ROUND((C35+E35)*'Форма 4т'!K590/100,2)</f>
        <v>204.42</v>
      </c>
      <c r="P35" s="3">
        <f>ROUND('Форма 4т'!C574*'Текущие цены за единицу'!P35,2)</f>
        <v>423.81</v>
      </c>
      <c r="Q35" s="3">
        <f>ROUND('Форма 4т'!C574*'Текущие цены за единицу'!Q35,2)</f>
        <v>4.05</v>
      </c>
      <c r="R35" s="3">
        <f>ROUND('Форма 4т'!C574*'Текущие цены за единицу'!R35,2)</f>
        <v>202.49</v>
      </c>
      <c r="S35" s="3">
        <f>ROUND('Форма 4т'!C574*'Текущие цены за единицу'!S35,2)</f>
        <v>1.93</v>
      </c>
      <c r="T35" s="3">
        <f>ROUND('Форма 4т'!C574*'Текущие цены за единицу'!T35,2)</f>
        <v>0</v>
      </c>
      <c r="U35" s="3">
        <f>ROUND('Форма 4т'!C574*'Текущие цены за единицу'!U35,2)</f>
        <v>0</v>
      </c>
      <c r="V35" s="3">
        <f>ROUND('Форма 4т'!C574*'Текущие цены за единицу'!V35,2)</f>
        <v>0</v>
      </c>
      <c r="X35" s="3">
        <f>ROUND('Форма 4т'!C574*'Текущие цены за единицу'!X35,2)</f>
        <v>0</v>
      </c>
      <c r="Y35" s="3">
        <f>IF(Определители!I35="9",ROUND((C35+E35)*(Начисления!M35/100)*('Форма 4т'!K587/100),2),0)</f>
        <v>0</v>
      </c>
      <c r="Z35" s="3">
        <f>IF(Определители!I35="9",ROUND((C35+E35)*(100-Начисления!M35/100)*('Форма 4т'!K587/100),2),0)</f>
        <v>0</v>
      </c>
      <c r="AA35" s="3">
        <f>IF(Определители!I35="9",ROUND((C35+E35)*(Начисления!M35/100)*('Форма 4т'!K590/100),2),0)</f>
        <v>0</v>
      </c>
      <c r="AB35" s="3">
        <f>IF(Определители!I35="9",ROUND((C35+E35)*(100-Начисления!M35/100)*('Форма 4т'!K590/100),2),0)</f>
        <v>0</v>
      </c>
      <c r="AC35" s="3">
        <f>IF(Определители!I35="9",ROUND(B35*Начисления!M35/100,2),0)</f>
        <v>0</v>
      </c>
      <c r="AD35" s="3">
        <f>IF(Определители!I35="9",ROUND(B35*(100-Начисления!M35)/100,2),0)</f>
        <v>0</v>
      </c>
      <c r="AE35" s="3">
        <f>ROUND('Форма 4т'!C574*'Текущие цены за единицу'!AE35,2)</f>
        <v>0</v>
      </c>
    </row>
    <row r="36" spans="1:31" ht="10.5">
      <c r="A36" s="3" t="str">
        <f>'Форма 4т'!A595</f>
        <v>22.</v>
      </c>
      <c r="B36" s="3">
        <f t="shared" si="1"/>
        <v>26015.77</v>
      </c>
      <c r="C36" s="3">
        <f>ROUND('Форма 4т'!C595*'Текущие цены за единицу'!C36,2)</f>
        <v>0</v>
      </c>
      <c r="D36" s="3">
        <f>ROUND('Форма 4т'!C595*'Текущие цены за единицу'!D36,2)</f>
        <v>0</v>
      </c>
      <c r="E36" s="3">
        <f>ROUND('Форма 4т'!C595*'Текущие цены за единицу'!E36,2)</f>
        <v>0</v>
      </c>
      <c r="F36" s="3">
        <f>ROUND('Форма 4т'!C595*'Текущие цены за единицу'!F36,2)</f>
        <v>26015.77</v>
      </c>
      <c r="G36" s="3">
        <f>ROUND('Форма 4т'!C595*'Текущие цены за единицу'!G36,2)</f>
        <v>23458.72</v>
      </c>
      <c r="H36" s="3">
        <f>ROUND('Форма 4т'!C595*'Текущие цены за единицу'!H36,2)</f>
        <v>0</v>
      </c>
      <c r="I36" s="7" t="e">
        <f>ОКРУГЛВСЕ('Форма 4т'!C595*'Текущие цены за единицу'!I36,8)</f>
        <v>#NAME?</v>
      </c>
      <c r="J36" s="4" t="e">
        <f>ОКРУГЛВСЕ('Форма 4т'!C595*'Текущие цены за единицу'!J36,8)</f>
        <v>#NAME?</v>
      </c>
      <c r="K36" s="7" t="e">
        <f>ОКРУГЛВСЕ('Форма 4т'!C595*'Текущие цены за единицу'!K36,8)</f>
        <v>#NAME?</v>
      </c>
      <c r="L36" s="3">
        <f>ROUND('Форма 4т'!C595*'Текущие цены за единицу'!L36,2)</f>
        <v>0</v>
      </c>
      <c r="M36" s="3">
        <f>ROUND('Форма 4т'!C595*'Текущие цены за единицу'!M36,2)</f>
        <v>0</v>
      </c>
      <c r="N36" s="3">
        <f>ROUND((C36+E36)*'Форма 4т'!K606/100,2)</f>
        <v>0</v>
      </c>
      <c r="O36" s="3">
        <f>ROUND((C36+E36)*'Форма 4т'!K609/100,2)</f>
        <v>0</v>
      </c>
      <c r="P36" s="3">
        <f>ROUND('Форма 4т'!C595*'Текущие цены за единицу'!P36,2)</f>
        <v>0</v>
      </c>
      <c r="Q36" s="3">
        <f>ROUND('Форма 4т'!C595*'Текущие цены за единицу'!Q36,2)</f>
        <v>0</v>
      </c>
      <c r="R36" s="3">
        <f>ROUND('Форма 4т'!C595*'Текущие цены за единицу'!R36,2)</f>
        <v>0</v>
      </c>
      <c r="S36" s="3">
        <f>ROUND('Форма 4т'!C595*'Текущие цены за единицу'!S36,2)</f>
        <v>0</v>
      </c>
      <c r="T36" s="3">
        <f>ROUND('Форма 4т'!C595*'Текущие цены за единицу'!T36,2)</f>
        <v>0</v>
      </c>
      <c r="U36" s="3">
        <f>ROUND('Форма 4т'!C595*'Текущие цены за единицу'!U36,2)</f>
        <v>0</v>
      </c>
      <c r="V36" s="3">
        <f>ROUND('Форма 4т'!C595*'Текущие цены за единицу'!V36,2)</f>
        <v>0</v>
      </c>
      <c r="X36" s="3">
        <f>ROUND('Форма 4т'!C595*'Текущие цены за единицу'!X36,2)</f>
        <v>0</v>
      </c>
      <c r="Y36" s="3">
        <f>IF(Определители!I36="9",ROUND((C36+E36)*(Начисления!M36/100)*('Форма 4т'!K606/100),2),0)</f>
        <v>0</v>
      </c>
      <c r="Z36" s="3">
        <f>IF(Определители!I36="9",ROUND((C36+E36)*(100-Начисления!M36/100)*('Форма 4т'!K606/100),2),0)</f>
        <v>0</v>
      </c>
      <c r="AA36" s="3">
        <f>IF(Определители!I36="9",ROUND((C36+E36)*(Начисления!M36/100)*('Форма 4т'!K609/100),2),0)</f>
        <v>0</v>
      </c>
      <c r="AB36" s="3">
        <f>IF(Определители!I36="9",ROUND((C36+E36)*(100-Начисления!M36/100)*('Форма 4т'!K609/100),2),0)</f>
        <v>0</v>
      </c>
      <c r="AC36" s="3">
        <f>IF(Определители!I36="9",ROUND(B36*Начисления!M36/100,2),0)</f>
        <v>0</v>
      </c>
      <c r="AD36" s="3">
        <f>IF(Определители!I36="9",ROUND(B36*(100-Начисления!M36)/100,2),0)</f>
        <v>0</v>
      </c>
      <c r="AE36" s="3">
        <f>ROUND('Форма 4т'!C595*'Текущие цены за единицу'!AE36,2)</f>
        <v>0</v>
      </c>
    </row>
    <row r="37" spans="1:31" ht="10.5">
      <c r="A37" s="3" t="str">
        <f>'Форма 4т'!A614</f>
        <v>23.</v>
      </c>
      <c r="B37" s="3">
        <f t="shared" si="1"/>
        <v>3440.23</v>
      </c>
      <c r="C37" s="3">
        <f>ROUND('Форма 4т'!C614*'Текущие цены за единицу'!C37,2)</f>
        <v>1102.52</v>
      </c>
      <c r="D37" s="3">
        <f>ROUND('Форма 4т'!C614*'Текущие цены за единицу'!D37,2)</f>
        <v>180.57</v>
      </c>
      <c r="E37" s="3">
        <f>ROUND('Форма 4т'!C614*'Текущие цены за единицу'!E37,2)</f>
        <v>7.2</v>
      </c>
      <c r="F37" s="3">
        <f>ROUND('Форма 4т'!C614*'Текущие цены за единицу'!F37,2)</f>
        <v>2157.14</v>
      </c>
      <c r="G37" s="3">
        <f>ROUND('Форма 4т'!C614*'Текущие цены за единицу'!G37,2)</f>
        <v>0</v>
      </c>
      <c r="H37" s="3">
        <f>ROUND('Форма 4т'!C614*'Текущие цены за единицу'!H37,2)</f>
        <v>0</v>
      </c>
      <c r="I37" s="7" t="e">
        <f>ОКРУГЛВСЕ('Форма 4т'!C614*'Текущие цены за единицу'!I37,8)</f>
        <v>#NAME?</v>
      </c>
      <c r="J37" s="4" t="e">
        <f>ОКРУГЛВСЕ('Форма 4т'!C614*'Текущие цены за единицу'!J37,8)</f>
        <v>#NAME?</v>
      </c>
      <c r="K37" s="7" t="e">
        <f>ОКРУГЛВСЕ('Форма 4т'!C614*'Текущие цены за единицу'!K37,8)</f>
        <v>#NAME?</v>
      </c>
      <c r="L37" s="3">
        <f>ROUND('Форма 4т'!C614*'Текущие цены за единицу'!L37,2)</f>
        <v>0</v>
      </c>
      <c r="M37" s="3">
        <f>ROUND('Форма 4т'!C614*'Текущие цены за единицу'!M37,2)</f>
        <v>0</v>
      </c>
      <c r="N37" s="3">
        <f>ROUND((C37+E37)*'Форма 4т'!K627/100,2)</f>
        <v>998.75</v>
      </c>
      <c r="O37" s="3">
        <f>ROUND((C37+E37)*'Форма 4т'!K630/100,2)</f>
        <v>477.18</v>
      </c>
      <c r="P37" s="3">
        <f>ROUND('Форма 4т'!C614*'Текущие цены за единицу'!P37,2)</f>
        <v>992.27</v>
      </c>
      <c r="Q37" s="3">
        <f>ROUND('Форма 4т'!C614*'Текущие цены за единицу'!Q37,2)</f>
        <v>6.48</v>
      </c>
      <c r="R37" s="3">
        <f>ROUND('Форма 4т'!C614*'Текущие цены за единицу'!R37,2)</f>
        <v>474.09</v>
      </c>
      <c r="S37" s="3">
        <f>ROUND('Форма 4т'!C614*'Текущие цены за единицу'!S37,2)</f>
        <v>3.1</v>
      </c>
      <c r="T37" s="3">
        <f>ROUND('Форма 4т'!C614*'Текущие цены за единицу'!T37,2)</f>
        <v>0</v>
      </c>
      <c r="U37" s="3">
        <f>ROUND('Форма 4т'!C614*'Текущие цены за единицу'!U37,2)</f>
        <v>0</v>
      </c>
      <c r="V37" s="3">
        <f>ROUND('Форма 4т'!C614*'Текущие цены за единицу'!V37,2)</f>
        <v>0</v>
      </c>
      <c r="X37" s="3">
        <f>ROUND('Форма 4т'!C614*'Текущие цены за единицу'!X37,2)</f>
        <v>0</v>
      </c>
      <c r="Y37" s="3">
        <f>IF(Определители!I37="9",ROUND((C37+E37)*(Начисления!M37/100)*('Форма 4т'!K627/100),2),0)</f>
        <v>0</v>
      </c>
      <c r="Z37" s="3">
        <f>IF(Определители!I37="9",ROUND((C37+E37)*(100-Начисления!M37/100)*('Форма 4т'!K627/100),2),0)</f>
        <v>0</v>
      </c>
      <c r="AA37" s="3">
        <f>IF(Определители!I37="9",ROUND((C37+E37)*(Начисления!M37/100)*('Форма 4т'!K630/100),2),0)</f>
        <v>0</v>
      </c>
      <c r="AB37" s="3">
        <f>IF(Определители!I37="9",ROUND((C37+E37)*(100-Начисления!M37/100)*('Форма 4т'!K630/100),2),0)</f>
        <v>0</v>
      </c>
      <c r="AC37" s="3">
        <f>IF(Определители!I37="9",ROUND(B37*Начисления!M37/100,2),0)</f>
        <v>0</v>
      </c>
      <c r="AD37" s="3">
        <f>IF(Определители!I37="9",ROUND(B37*(100-Начисления!M37)/100,2),0)</f>
        <v>0</v>
      </c>
      <c r="AE37" s="3">
        <f>ROUND('Форма 4т'!C614*'Текущие цены за единицу'!AE37,2)</f>
        <v>0</v>
      </c>
    </row>
    <row r="38" spans="1:31" ht="10.5">
      <c r="A38" s="3" t="str">
        <f>'Форма 4т'!A633</f>
        <v>24.</v>
      </c>
      <c r="B38" s="3">
        <f t="shared" si="1"/>
        <v>26334.81</v>
      </c>
      <c r="C38" s="3">
        <f>ROUND('Форма 4т'!C633*'Текущие цены за единицу'!C38,2)</f>
        <v>0</v>
      </c>
      <c r="D38" s="3">
        <f>ROUND('Форма 4т'!C633*'Текущие цены за единицу'!D38,2)</f>
        <v>0</v>
      </c>
      <c r="E38" s="3">
        <f>ROUND('Форма 4т'!C633*'Текущие цены за единицу'!E38,2)</f>
        <v>0</v>
      </c>
      <c r="F38" s="3">
        <f>ROUND('Форма 4т'!C633*'Текущие цены за единицу'!F38,2)</f>
        <v>26334.81</v>
      </c>
      <c r="G38" s="3">
        <f>ROUND('Форма 4т'!C633*'Текущие цены за единицу'!G38,2)</f>
        <v>42314.83</v>
      </c>
      <c r="H38" s="3">
        <f>ROUND('Форма 4т'!C633*'Текущие цены за единицу'!H38,2)</f>
        <v>0</v>
      </c>
      <c r="I38" s="7" t="e">
        <f>ОКРУГЛВСЕ('Форма 4т'!C633*'Текущие цены за единицу'!I38,8)</f>
        <v>#NAME?</v>
      </c>
      <c r="J38" s="4" t="e">
        <f>ОКРУГЛВСЕ('Форма 4т'!C633*'Текущие цены за единицу'!J38,8)</f>
        <v>#NAME?</v>
      </c>
      <c r="K38" s="7" t="e">
        <f>ОКРУГЛВСЕ('Форма 4т'!C633*'Текущие цены за единицу'!K38,8)</f>
        <v>#NAME?</v>
      </c>
      <c r="L38" s="3">
        <f>ROUND('Форма 4т'!C633*'Текущие цены за единицу'!L38,2)</f>
        <v>0</v>
      </c>
      <c r="M38" s="3">
        <f>ROUND('Форма 4т'!C633*'Текущие цены за единицу'!M38,2)</f>
        <v>0</v>
      </c>
      <c r="N38" s="3">
        <f>ROUND((C38+E38)*'Форма 4т'!K644/100,2)</f>
        <v>0</v>
      </c>
      <c r="O38" s="3">
        <f>ROUND((C38+E38)*'Форма 4т'!K647/100,2)</f>
        <v>0</v>
      </c>
      <c r="P38" s="3">
        <f>ROUND('Форма 4т'!C633*'Текущие цены за единицу'!P38,2)</f>
        <v>0</v>
      </c>
      <c r="Q38" s="3">
        <f>ROUND('Форма 4т'!C633*'Текущие цены за единицу'!Q38,2)</f>
        <v>0</v>
      </c>
      <c r="R38" s="3">
        <f>ROUND('Форма 4т'!C633*'Текущие цены за единицу'!R38,2)</f>
        <v>0</v>
      </c>
      <c r="S38" s="3">
        <f>ROUND('Форма 4т'!C633*'Текущие цены за единицу'!S38,2)</f>
        <v>0</v>
      </c>
      <c r="T38" s="3">
        <f>ROUND('Форма 4т'!C633*'Текущие цены за единицу'!T38,2)</f>
        <v>0</v>
      </c>
      <c r="U38" s="3">
        <f>ROUND('Форма 4т'!C633*'Текущие цены за единицу'!U38,2)</f>
        <v>0</v>
      </c>
      <c r="V38" s="3">
        <f>ROUND('Форма 4т'!C633*'Текущие цены за единицу'!V38,2)</f>
        <v>0</v>
      </c>
      <c r="X38" s="3">
        <f>ROUND('Форма 4т'!C633*'Текущие цены за единицу'!X38,2)</f>
        <v>0</v>
      </c>
      <c r="Y38" s="3">
        <f>IF(Определители!I38="9",ROUND((C38+E38)*(Начисления!M38/100)*('Форма 4т'!K644/100),2),0)</f>
        <v>0</v>
      </c>
      <c r="Z38" s="3">
        <f>IF(Определители!I38="9",ROUND((C38+E38)*(100-Начисления!M38/100)*('Форма 4т'!K644/100),2),0)</f>
        <v>0</v>
      </c>
      <c r="AA38" s="3">
        <f>IF(Определители!I38="9",ROUND((C38+E38)*(Начисления!M38/100)*('Форма 4т'!K647/100),2),0)</f>
        <v>0</v>
      </c>
      <c r="AB38" s="3">
        <f>IF(Определители!I38="9",ROUND((C38+E38)*(100-Начисления!M38/100)*('Форма 4т'!K647/100),2),0)</f>
        <v>0</v>
      </c>
      <c r="AC38" s="3">
        <f>IF(Определители!I38="9",ROUND(B38*Начисления!M38/100,2),0)</f>
        <v>0</v>
      </c>
      <c r="AD38" s="3">
        <f>IF(Определители!I38="9",ROUND(B38*(100-Начисления!M38)/100,2),0)</f>
        <v>0</v>
      </c>
      <c r="AE38" s="3">
        <f>ROUND('Форма 4т'!C633*'Текущие цены за единицу'!AE38,2)</f>
        <v>0</v>
      </c>
    </row>
    <row r="39" spans="1:31" ht="10.5">
      <c r="A39" s="3" t="str">
        <f>'Форма 4т'!A652</f>
        <v>25.</v>
      </c>
      <c r="B39" s="3">
        <f t="shared" si="1"/>
        <v>1722.05</v>
      </c>
      <c r="C39" s="3">
        <f>ROUND('Форма 4т'!C652*'Текущие цены за единицу'!C39,2)</f>
        <v>157.74</v>
      </c>
      <c r="D39" s="3">
        <f>ROUND('Форма 4т'!C652*'Текущие цены за единицу'!D39,2)</f>
        <v>13.87</v>
      </c>
      <c r="E39" s="3">
        <f>ROUND('Форма 4т'!C652*'Текущие цены за единицу'!E39,2)</f>
        <v>0.76</v>
      </c>
      <c r="F39" s="3">
        <f>ROUND('Форма 4т'!C652*'Текущие цены за единицу'!F39,2)</f>
        <v>1550.44</v>
      </c>
      <c r="G39" s="3">
        <f>ROUND('Форма 4т'!C652*'Текущие цены за единицу'!G39,2)</f>
        <v>0</v>
      </c>
      <c r="H39" s="3">
        <f>ROUND('Форма 4т'!C652*'Текущие цены за единицу'!H39,2)</f>
        <v>0</v>
      </c>
      <c r="I39" s="7" t="e">
        <f>ОКРУГЛВСЕ('Форма 4т'!C652*'Текущие цены за единицу'!I39,8)</f>
        <v>#NAME?</v>
      </c>
      <c r="J39" s="4" t="e">
        <f>ОКРУГЛВСЕ('Форма 4т'!C652*'Текущие цены за единицу'!J39,8)</f>
        <v>#NAME?</v>
      </c>
      <c r="K39" s="7" t="e">
        <f>ОКРУГЛВСЕ('Форма 4т'!C652*'Текущие цены за единицу'!K39,8)</f>
        <v>#NAME?</v>
      </c>
      <c r="L39" s="3">
        <f>ROUND('Форма 4т'!C652*'Текущие цены за единицу'!L39,2)</f>
        <v>0</v>
      </c>
      <c r="M39" s="3">
        <f>ROUND('Форма 4т'!C652*'Текущие цены за единицу'!M39,2)</f>
        <v>0</v>
      </c>
      <c r="N39" s="3">
        <f>ROUND((C39+E39)*'Форма 4т'!K664/100,2)</f>
        <v>142.65</v>
      </c>
      <c r="O39" s="3">
        <f>ROUND((C39+E39)*'Форма 4т'!K667/100,2)</f>
        <v>68.16</v>
      </c>
      <c r="P39" s="3">
        <f>ROUND('Форма 4т'!C652*'Текущие цены за единицу'!P39,2)</f>
        <v>141.97</v>
      </c>
      <c r="Q39" s="3">
        <f>ROUND('Форма 4т'!C652*'Текущие цены за единицу'!Q39,2)</f>
        <v>0.68</v>
      </c>
      <c r="R39" s="3">
        <f>ROUND('Форма 4т'!C652*'Текущие цены за единицу'!R39,2)</f>
        <v>67.83</v>
      </c>
      <c r="S39" s="3">
        <f>ROUND('Форма 4т'!C652*'Текущие цены за единицу'!S39,2)</f>
        <v>0.33</v>
      </c>
      <c r="T39" s="3">
        <f>ROUND('Форма 4т'!C652*'Текущие цены за единицу'!T39,2)</f>
        <v>0</v>
      </c>
      <c r="U39" s="3">
        <f>ROUND('Форма 4т'!C652*'Текущие цены за единицу'!U39,2)</f>
        <v>0</v>
      </c>
      <c r="V39" s="3">
        <f>ROUND('Форма 4т'!C652*'Текущие цены за единицу'!V39,2)</f>
        <v>0</v>
      </c>
      <c r="X39" s="3">
        <f>ROUND('Форма 4т'!C652*'Текущие цены за единицу'!X39,2)</f>
        <v>0</v>
      </c>
      <c r="Y39" s="3">
        <f>IF(Определители!I39="9",ROUND((C39+E39)*(Начисления!M39/100)*('Форма 4т'!K664/100),2),0)</f>
        <v>0</v>
      </c>
      <c r="Z39" s="3">
        <f>IF(Определители!I39="9",ROUND((C39+E39)*(100-Начисления!M39/100)*('Форма 4т'!K664/100),2),0)</f>
        <v>0</v>
      </c>
      <c r="AA39" s="3">
        <f>IF(Определители!I39="9",ROUND((C39+E39)*(Начисления!M39/100)*('Форма 4т'!K667/100),2),0)</f>
        <v>0</v>
      </c>
      <c r="AB39" s="3">
        <f>IF(Определители!I39="9",ROUND((C39+E39)*(100-Начисления!M39/100)*('Форма 4т'!K667/100),2),0)</f>
        <v>0</v>
      </c>
      <c r="AC39" s="3">
        <f>IF(Определители!I39="9",ROUND(B39*Начисления!M39/100,2),0)</f>
        <v>0</v>
      </c>
      <c r="AD39" s="3">
        <f>IF(Определители!I39="9",ROUND(B39*(100-Начисления!M39)/100,2),0)</f>
        <v>0</v>
      </c>
      <c r="AE39" s="3">
        <f>ROUND('Форма 4т'!C652*'Текущие цены за единицу'!AE39,2)</f>
        <v>0</v>
      </c>
    </row>
    <row r="40" spans="1:31" ht="10.5">
      <c r="A40" s="3" t="str">
        <f>'Форма 4т'!A670</f>
        <v>26.</v>
      </c>
      <c r="B40" s="3">
        <f t="shared" si="1"/>
        <v>4782.76</v>
      </c>
      <c r="C40" s="3">
        <f>ROUND('Форма 4т'!C670*'Текущие цены за единицу'!C40,2)</f>
        <v>0</v>
      </c>
      <c r="D40" s="3">
        <f>ROUND('Форма 4т'!C670*'Текущие цены за единицу'!D40,2)</f>
        <v>0</v>
      </c>
      <c r="E40" s="3">
        <f>ROUND('Форма 4т'!C670*'Текущие цены за единицу'!E40,2)</f>
        <v>0</v>
      </c>
      <c r="F40" s="3">
        <f>ROUND('Форма 4т'!C670*'Текущие цены за единицу'!F40,2)</f>
        <v>4782.76</v>
      </c>
      <c r="G40" s="3">
        <f>ROUND('Форма 4т'!C670*'Текущие цены за единицу'!G40,2)</f>
        <v>1272.43</v>
      </c>
      <c r="H40" s="3">
        <f>ROUND('Форма 4т'!C670*'Текущие цены за единицу'!H40,2)</f>
        <v>0</v>
      </c>
      <c r="I40" s="7" t="e">
        <f>ОКРУГЛВСЕ('Форма 4т'!C670*'Текущие цены за единицу'!I40,8)</f>
        <v>#NAME?</v>
      </c>
      <c r="J40" s="4" t="e">
        <f>ОКРУГЛВСЕ('Форма 4т'!C670*'Текущие цены за единицу'!J40,8)</f>
        <v>#NAME?</v>
      </c>
      <c r="K40" s="7" t="e">
        <f>ОКРУГЛВСЕ('Форма 4т'!C670*'Текущие цены за единицу'!K40,8)</f>
        <v>#NAME?</v>
      </c>
      <c r="L40" s="3">
        <f>ROUND('Форма 4т'!C670*'Текущие цены за единицу'!L40,2)</f>
        <v>0</v>
      </c>
      <c r="M40" s="3">
        <f>ROUND('Форма 4т'!C670*'Текущие цены за единицу'!M40,2)</f>
        <v>0</v>
      </c>
      <c r="N40" s="3">
        <f>ROUND((C40+E40)*'Форма 4т'!K681/100,2)</f>
        <v>0</v>
      </c>
      <c r="O40" s="3">
        <f>ROUND((C40+E40)*'Форма 4т'!K684/100,2)</f>
        <v>0</v>
      </c>
      <c r="P40" s="3">
        <f>ROUND('Форма 4т'!C670*'Текущие цены за единицу'!P40,2)</f>
        <v>0</v>
      </c>
      <c r="Q40" s="3">
        <f>ROUND('Форма 4т'!C670*'Текущие цены за единицу'!Q40,2)</f>
        <v>0</v>
      </c>
      <c r="R40" s="3">
        <f>ROUND('Форма 4т'!C670*'Текущие цены за единицу'!R40,2)</f>
        <v>0</v>
      </c>
      <c r="S40" s="3">
        <f>ROUND('Форма 4т'!C670*'Текущие цены за единицу'!S40,2)</f>
        <v>0</v>
      </c>
      <c r="T40" s="3">
        <f>ROUND('Форма 4т'!C670*'Текущие цены за единицу'!T40,2)</f>
        <v>0</v>
      </c>
      <c r="U40" s="3">
        <f>ROUND('Форма 4т'!C670*'Текущие цены за единицу'!U40,2)</f>
        <v>0</v>
      </c>
      <c r="V40" s="3">
        <f>ROUND('Форма 4т'!C670*'Текущие цены за единицу'!V40,2)</f>
        <v>0</v>
      </c>
      <c r="X40" s="3">
        <f>ROUND('Форма 4т'!C670*'Текущие цены за единицу'!X40,2)</f>
        <v>0</v>
      </c>
      <c r="Y40" s="3">
        <f>IF(Определители!I40="9",ROUND((C40+E40)*(Начисления!M40/100)*('Форма 4т'!K681/100),2),0)</f>
        <v>0</v>
      </c>
      <c r="Z40" s="3">
        <f>IF(Определители!I40="9",ROUND((C40+E40)*(100-Начисления!M40/100)*('Форма 4т'!K681/100),2),0)</f>
        <v>0</v>
      </c>
      <c r="AA40" s="3">
        <f>IF(Определители!I40="9",ROUND((C40+E40)*(Начисления!M40/100)*('Форма 4т'!K684/100),2),0)</f>
        <v>0</v>
      </c>
      <c r="AB40" s="3">
        <f>IF(Определители!I40="9",ROUND((C40+E40)*(100-Начисления!M40/100)*('Форма 4т'!K684/100),2),0)</f>
        <v>0</v>
      </c>
      <c r="AC40" s="3">
        <f>IF(Определители!I40="9",ROUND(B40*Начисления!M40/100,2),0)</f>
        <v>0</v>
      </c>
      <c r="AD40" s="3">
        <f>IF(Определители!I40="9",ROUND(B40*(100-Начисления!M40)/100,2),0)</f>
        <v>0</v>
      </c>
      <c r="AE40" s="3">
        <f>ROUND('Форма 4т'!C670*'Текущие цены за единицу'!AE40,2)</f>
        <v>0</v>
      </c>
    </row>
    <row r="42" spans="2:14" ht="10.5">
      <c r="B42" s="83" t="s">
        <v>186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</row>
    <row r="43" spans="2:14" ht="10.5"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</row>
    <row r="44" spans="1:31" ht="10.5">
      <c r="A44" s="3" t="str">
        <f>'Форма 4т'!A773</f>
        <v>27.</v>
      </c>
      <c r="B44" s="3">
        <f>ROUND(C44+D44+F44,2)</f>
        <v>5447.91</v>
      </c>
      <c r="C44" s="3">
        <f>ROUND('Форма 4т'!C773*'Текущие цены за единицу'!C44,2)</f>
        <v>5220.88</v>
      </c>
      <c r="D44" s="3">
        <f>ROUND('Форма 4т'!C773*'Текущие цены за единицу'!D44,2)</f>
        <v>227.03</v>
      </c>
      <c r="E44" s="3">
        <f>ROUND('Форма 4т'!C773*'Текущие цены за единицу'!E44,2)</f>
        <v>146.27</v>
      </c>
      <c r="F44" s="3">
        <f>ROUND('Форма 4т'!C773*'Текущие цены за единицу'!F44,2)</f>
        <v>0</v>
      </c>
      <c r="G44" s="3">
        <f>ROUND('Форма 4т'!C773*'Текущие цены за единицу'!G44,2)</f>
        <v>0</v>
      </c>
      <c r="H44" s="3">
        <f>ROUND('Форма 4т'!C773*'Текущие цены за единицу'!H44,2)</f>
        <v>0</v>
      </c>
      <c r="I44" s="7" t="e">
        <f>ОКРУГЛВСЕ('Форма 4т'!C773*'Текущие цены за единицу'!I44,8)</f>
        <v>#NAME?</v>
      </c>
      <c r="J44" s="4" t="e">
        <f>ОКРУГЛВСЕ('Форма 4т'!C773*'Текущие цены за единицу'!J44,8)</f>
        <v>#NAME?</v>
      </c>
      <c r="K44" s="7" t="e">
        <f>ОКРУГЛВСЕ('Форма 4т'!C773*'Текущие цены за единицу'!K44,8)</f>
        <v>#NAME?</v>
      </c>
      <c r="L44" s="3">
        <f>ROUND('Форма 4т'!C773*'Текущие цены за единицу'!L44,2)</f>
        <v>0</v>
      </c>
      <c r="M44" s="3">
        <f>ROUND('Форма 4т'!C773*'Текущие цены за единицу'!M44,2)</f>
        <v>0</v>
      </c>
      <c r="N44" s="3">
        <f>ROUND((C44+E44)*'Форма 4т'!K784/100,2)</f>
        <v>3649.66</v>
      </c>
      <c r="O44" s="3">
        <f>ROUND((C44+E44)*'Форма 4т'!K787/100,2)</f>
        <v>2898.26</v>
      </c>
      <c r="P44" s="3">
        <f>ROUND('Форма 4т'!C773*'Текущие цены за единицу'!P44,2)</f>
        <v>3550.2</v>
      </c>
      <c r="Q44" s="3">
        <f>ROUND('Форма 4т'!C773*'Текущие цены за единицу'!Q44,2)</f>
        <v>99.46</v>
      </c>
      <c r="R44" s="3">
        <f>ROUND('Форма 4т'!C773*'Текущие цены за единицу'!R44,2)</f>
        <v>2819.28</v>
      </c>
      <c r="S44" s="3">
        <f>ROUND('Форма 4т'!C773*'Текущие цены за единицу'!S44,2)</f>
        <v>78.99</v>
      </c>
      <c r="T44" s="3">
        <f>ROUND('Форма 4т'!C773*'Текущие цены за единицу'!T44,2)</f>
        <v>0</v>
      </c>
      <c r="U44" s="3">
        <f>ROUND('Форма 4т'!C773*'Текущие цены за единицу'!U44,2)</f>
        <v>0</v>
      </c>
      <c r="V44" s="3">
        <f>ROUND('Форма 4т'!C773*'Текущие цены за единицу'!V44,2)</f>
        <v>0</v>
      </c>
      <c r="X44" s="3">
        <f>ROUND('Форма 4т'!C773*'Текущие цены за единицу'!X44,2)</f>
        <v>0</v>
      </c>
      <c r="Y44" s="3">
        <f>IF(Определители!I44="9",ROUND((C44+E44)*(Начисления!M44/100)*('Форма 4т'!K784/100),2),0)</f>
        <v>0</v>
      </c>
      <c r="Z44" s="3">
        <f>IF(Определители!I44="9",ROUND((C44+E44)*(100-Начисления!M44/100)*('Форма 4т'!K784/100),2),0)</f>
        <v>0</v>
      </c>
      <c r="AA44" s="3">
        <f>IF(Определители!I44="9",ROUND((C44+E44)*(Начисления!M44/100)*('Форма 4т'!K787/100),2),0)</f>
        <v>0</v>
      </c>
      <c r="AB44" s="3">
        <f>IF(Определители!I44="9",ROUND((C44+E44)*(100-Начисления!M44/100)*('Форма 4т'!K787/100),2),0)</f>
        <v>0</v>
      </c>
      <c r="AC44" s="3">
        <f>IF(Определители!I44="9",ROUND(B44*Начисления!M44/100,2),0)</f>
        <v>0</v>
      </c>
      <c r="AD44" s="3">
        <f>IF(Определители!I44="9",ROUND(B44*(100-Начисления!M44)/100,2),0)</f>
        <v>0</v>
      </c>
      <c r="AE44" s="3">
        <f>ROUND('Форма 4т'!C773*'Текущие цены за единицу'!AE44,2)</f>
        <v>0</v>
      </c>
    </row>
    <row r="45" spans="1:31" ht="10.5">
      <c r="A45" s="3" t="str">
        <f>'Форма 4т'!A792</f>
        <v>28.</v>
      </c>
      <c r="B45" s="3">
        <f>ROUND(C45+D45+F45,2)</f>
        <v>8295.27</v>
      </c>
      <c r="C45" s="3">
        <f>ROUND('Форма 4т'!C792*'Текущие цены за единицу'!C45,2)</f>
        <v>3164.1</v>
      </c>
      <c r="D45" s="3">
        <f>ROUND('Форма 4т'!C792*'Текущие цены за единицу'!D45,2)</f>
        <v>272.41</v>
      </c>
      <c r="E45" s="3">
        <f>ROUND('Форма 4т'!C792*'Текущие цены за единицу'!E45,2)</f>
        <v>161.28</v>
      </c>
      <c r="F45" s="3">
        <f>ROUND('Форма 4т'!C792*'Текущие цены за единицу'!F45,2)</f>
        <v>4858.76</v>
      </c>
      <c r="G45" s="3">
        <f>ROUND('Форма 4т'!C792*'Текущие цены за единицу'!G45,2)</f>
        <v>0</v>
      </c>
      <c r="H45" s="3">
        <f>ROUND('Форма 4т'!C792*'Текущие цены за единицу'!H45,2)</f>
        <v>0</v>
      </c>
      <c r="I45" s="7" t="e">
        <f>ОКРУГЛВСЕ('Форма 4т'!C792*'Текущие цены за единицу'!I45,8)</f>
        <v>#NAME?</v>
      </c>
      <c r="J45" s="4" t="e">
        <f>ОКРУГЛВСЕ('Форма 4т'!C792*'Текущие цены за единицу'!J45,8)</f>
        <v>#NAME?</v>
      </c>
      <c r="K45" s="7" t="e">
        <f>ОКРУГЛВСЕ('Форма 4т'!C792*'Текущие цены за единицу'!K45,8)</f>
        <v>#NAME?</v>
      </c>
      <c r="L45" s="3">
        <f>ROUND('Форма 4т'!C792*'Текущие цены за единицу'!L45,2)</f>
        <v>0</v>
      </c>
      <c r="M45" s="3">
        <f>ROUND('Форма 4т'!C792*'Текущие цены за единицу'!M45,2)</f>
        <v>0</v>
      </c>
      <c r="N45" s="3">
        <f>ROUND((C45+E45)*'Форма 4т'!K804/100,2)</f>
        <v>3125.86</v>
      </c>
      <c r="O45" s="3">
        <f>ROUND((C45+E45)*'Форма 4т'!K807/100,2)</f>
        <v>1695.94</v>
      </c>
      <c r="P45" s="3">
        <f>ROUND('Форма 4т'!C792*'Текущие цены за единицу'!P45,2)</f>
        <v>2974.26</v>
      </c>
      <c r="Q45" s="3">
        <f>ROUND('Форма 4т'!C792*'Текущие цены за единицу'!Q45,2)</f>
        <v>151.6</v>
      </c>
      <c r="R45" s="3">
        <f>ROUND('Форма 4т'!C792*'Текущие цены за единицу'!R45,2)</f>
        <v>1613.69</v>
      </c>
      <c r="S45" s="3">
        <f>ROUND('Форма 4т'!C792*'Текущие цены за единицу'!S45,2)</f>
        <v>82.25</v>
      </c>
      <c r="T45" s="3">
        <f>ROUND('Форма 4т'!C792*'Текущие цены за единицу'!T45,2)</f>
        <v>0</v>
      </c>
      <c r="U45" s="3">
        <f>ROUND('Форма 4т'!C792*'Текущие цены за единицу'!U45,2)</f>
        <v>0</v>
      </c>
      <c r="V45" s="3">
        <f>ROUND('Форма 4т'!C792*'Текущие цены за единицу'!V45,2)</f>
        <v>0</v>
      </c>
      <c r="X45" s="3">
        <f>ROUND('Форма 4т'!C792*'Текущие цены за единицу'!X45,2)</f>
        <v>0</v>
      </c>
      <c r="Y45" s="3">
        <f>IF(Определители!I45="9",ROUND((C45+E45)*(Начисления!M45/100)*('Форма 4т'!K804/100),2),0)</f>
        <v>0</v>
      </c>
      <c r="Z45" s="3">
        <f>IF(Определители!I45="9",ROUND((C45+E45)*(100-Начисления!M45/100)*('Форма 4т'!K804/100),2),0)</f>
        <v>0</v>
      </c>
      <c r="AA45" s="3">
        <f>IF(Определители!I45="9",ROUND((C45+E45)*(Начисления!M45/100)*('Форма 4т'!K807/100),2),0)</f>
        <v>0</v>
      </c>
      <c r="AB45" s="3">
        <f>IF(Определители!I45="9",ROUND((C45+E45)*(100-Начисления!M45/100)*('Форма 4т'!K807/100),2),0)</f>
        <v>0</v>
      </c>
      <c r="AC45" s="3">
        <f>IF(Определители!I45="9",ROUND(B45*Начисления!M45/100,2),0)</f>
        <v>0</v>
      </c>
      <c r="AD45" s="3">
        <f>IF(Определители!I45="9",ROUND(B45*(100-Начисления!M45)/100,2),0)</f>
        <v>0</v>
      </c>
      <c r="AE45" s="3">
        <f>ROUND('Форма 4т'!C792*'Текущие цены за единицу'!AE45,2)</f>
        <v>0</v>
      </c>
    </row>
    <row r="46" spans="1:31" ht="10.5">
      <c r="A46" s="3" t="str">
        <f>'Форма 4т'!A812</f>
        <v>29.</v>
      </c>
      <c r="B46" s="3">
        <f>ROUND(C46+D46+F46,2)</f>
        <v>41745.29</v>
      </c>
      <c r="C46" s="3">
        <f>ROUND('Форма 4т'!C812*'Текущие цены за единицу'!C46,2)</f>
        <v>10555.45</v>
      </c>
      <c r="D46" s="3">
        <f>ROUND('Форма 4т'!C812*'Текущие цены за единицу'!D46,2)</f>
        <v>904.99</v>
      </c>
      <c r="E46" s="3">
        <f>ROUND('Форма 4т'!C812*'Текущие цены за единицу'!E46,2)</f>
        <v>503.79</v>
      </c>
      <c r="F46" s="3">
        <f>ROUND('Форма 4т'!C812*'Текущие цены за единицу'!F46,2)</f>
        <v>30284.85</v>
      </c>
      <c r="G46" s="3">
        <f>ROUND('Форма 4т'!C812*'Текущие цены за единицу'!G46,2)</f>
        <v>0</v>
      </c>
      <c r="H46" s="3">
        <f>ROUND('Форма 4т'!C812*'Текущие цены за единицу'!H46,2)</f>
        <v>0</v>
      </c>
      <c r="I46" s="7" t="e">
        <f>ОКРУГЛВСЕ('Форма 4т'!C812*'Текущие цены за единицу'!I46,8)</f>
        <v>#NAME?</v>
      </c>
      <c r="J46" s="4" t="e">
        <f>ОКРУГЛВСЕ('Форма 4т'!C812*'Текущие цены за единицу'!J46,8)</f>
        <v>#NAME?</v>
      </c>
      <c r="K46" s="7" t="e">
        <f>ОКРУГЛВСЕ('Форма 4т'!C812*'Текущие цены за единицу'!K46,8)</f>
        <v>#NAME?</v>
      </c>
      <c r="L46" s="3">
        <f>ROUND('Форма 4т'!C812*'Текущие цены за единицу'!L46,2)</f>
        <v>0</v>
      </c>
      <c r="M46" s="3">
        <f>ROUND('Форма 4т'!C812*'Текущие цены за единицу'!M46,2)</f>
        <v>0</v>
      </c>
      <c r="N46" s="3">
        <f>ROUND((C46+E46)*'Форма 4т'!K824/100,2)</f>
        <v>10395.69</v>
      </c>
      <c r="O46" s="3">
        <f>ROUND((C46+E46)*'Форма 4т'!K827/100,2)</f>
        <v>5640.21</v>
      </c>
      <c r="P46" s="3">
        <f>ROUND('Форма 4т'!C812*'Текущие цены за единицу'!P46,2)</f>
        <v>9922.12</v>
      </c>
      <c r="Q46" s="3">
        <f>ROUND('Форма 4т'!C812*'Текущие цены за единицу'!Q46,2)</f>
        <v>473.57</v>
      </c>
      <c r="R46" s="3">
        <f>ROUND('Форма 4т'!C812*'Текущие цены за единицу'!R46,2)</f>
        <v>5383.28</v>
      </c>
      <c r="S46" s="3">
        <f>ROUND('Форма 4т'!C812*'Текущие цены за единицу'!S46,2)</f>
        <v>256.93</v>
      </c>
      <c r="T46" s="3">
        <f>ROUND('Форма 4т'!C812*'Текущие цены за единицу'!T46,2)</f>
        <v>0</v>
      </c>
      <c r="U46" s="3">
        <f>ROUND('Форма 4т'!C812*'Текущие цены за единицу'!U46,2)</f>
        <v>0</v>
      </c>
      <c r="V46" s="3">
        <f>ROUND('Форма 4т'!C812*'Текущие цены за единицу'!V46,2)</f>
        <v>0</v>
      </c>
      <c r="X46" s="3">
        <f>ROUND('Форма 4т'!C812*'Текущие цены за единицу'!X46,2)</f>
        <v>0</v>
      </c>
      <c r="Y46" s="3">
        <f>IF(Определители!I46="9",ROUND((C46+E46)*(Начисления!M46/100)*('Форма 4т'!K824/100),2),0)</f>
        <v>0</v>
      </c>
      <c r="Z46" s="3">
        <f>IF(Определители!I46="9",ROUND((C46+E46)*(100-Начисления!M46/100)*('Форма 4т'!K824/100),2),0)</f>
        <v>0</v>
      </c>
      <c r="AA46" s="3">
        <f>IF(Определители!I46="9",ROUND((C46+E46)*(Начисления!M46/100)*('Форма 4т'!K827/100),2),0)</f>
        <v>0</v>
      </c>
      <c r="AB46" s="3">
        <f>IF(Определители!I46="9",ROUND((C46+E46)*(100-Начисления!M46/100)*('Форма 4т'!K827/100),2),0)</f>
        <v>0</v>
      </c>
      <c r="AC46" s="3">
        <f>IF(Определители!I46="9",ROUND(B46*Начисления!M46/100,2),0)</f>
        <v>0</v>
      </c>
      <c r="AD46" s="3">
        <f>IF(Определители!I46="9",ROUND(B46*(100-Начисления!M46)/100,2),0)</f>
        <v>0</v>
      </c>
      <c r="AE46" s="3">
        <f>ROUND('Форма 4т'!C812*'Текущие цены за единицу'!AE46,2)</f>
        <v>0</v>
      </c>
    </row>
    <row r="48" spans="2:14" ht="10.5">
      <c r="B48" s="83" t="s">
        <v>200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</row>
    <row r="49" spans="2:14" ht="10.5"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</row>
    <row r="50" spans="1:31" ht="10.5">
      <c r="A50" s="3" t="str">
        <f>'Форма 4т'!A916</f>
        <v>30.</v>
      </c>
      <c r="B50" s="3">
        <f aca="true" t="shared" si="2" ref="B50:B55">ROUND(C50+D50+F50,2)</f>
        <v>103.25</v>
      </c>
      <c r="C50" s="3">
        <f>ROUND('Форма 4т'!C916*'Текущие цены за единицу'!C50,2)</f>
        <v>103.25</v>
      </c>
      <c r="D50" s="3">
        <f>ROUND('Форма 4т'!C916*'Текущие цены за единицу'!D50,2)</f>
        <v>0</v>
      </c>
      <c r="E50" s="3">
        <f>ROUND('Форма 4т'!C916*'Текущие цены за единицу'!E50,2)</f>
        <v>0</v>
      </c>
      <c r="F50" s="3">
        <f>ROUND('Форма 4т'!C916*'Текущие цены за единицу'!F50,2)</f>
        <v>0</v>
      </c>
      <c r="G50" s="3">
        <f>ROUND('Форма 4т'!C916*'Текущие цены за единицу'!G50,2)</f>
        <v>0</v>
      </c>
      <c r="H50" s="3">
        <f>ROUND('Форма 4т'!C916*'Текущие цены за единицу'!H50,2)</f>
        <v>0</v>
      </c>
      <c r="I50" s="7" t="e">
        <f>ОКРУГЛВСЕ('Форма 4т'!C916*'Текущие цены за единицу'!I50,8)</f>
        <v>#NAME?</v>
      </c>
      <c r="J50" s="4" t="e">
        <f>ОКРУГЛВСЕ('Форма 4т'!C916*'Текущие цены за единицу'!J50,8)</f>
        <v>#NAME?</v>
      </c>
      <c r="K50" s="7" t="e">
        <f>ОКРУГЛВСЕ('Форма 4т'!C916*'Текущие цены за единицу'!K50,8)</f>
        <v>#NAME?</v>
      </c>
      <c r="L50" s="3">
        <f>ROUND('Форма 4т'!C916*'Текущие цены за единицу'!L50,2)</f>
        <v>0</v>
      </c>
      <c r="M50" s="3">
        <f>ROUND('Форма 4т'!C916*'Текущие цены за единицу'!M50,2)</f>
        <v>0</v>
      </c>
      <c r="N50" s="3">
        <f>ROUND((C50+E50)*'Форма 4т'!K927/100,2)</f>
        <v>86.73</v>
      </c>
      <c r="O50" s="3">
        <f>ROUND((C50+E50)*'Форма 4т'!K930/100,2)</f>
        <v>49.56</v>
      </c>
      <c r="P50" s="3">
        <f>ROUND('Форма 4т'!C916*'Текущие цены за единицу'!P50,2)</f>
        <v>86.73</v>
      </c>
      <c r="Q50" s="3">
        <f>ROUND('Форма 4т'!C916*'Текущие цены за единицу'!Q50,2)</f>
        <v>0</v>
      </c>
      <c r="R50" s="3">
        <f>ROUND('Форма 4т'!C916*'Текущие цены за единицу'!R50,2)</f>
        <v>49.56</v>
      </c>
      <c r="S50" s="3">
        <f>ROUND('Форма 4т'!C916*'Текущие цены за единицу'!S50,2)</f>
        <v>0</v>
      </c>
      <c r="T50" s="3">
        <f>ROUND('Форма 4т'!C916*'Текущие цены за единицу'!T50,2)</f>
        <v>0</v>
      </c>
      <c r="U50" s="3">
        <f>ROUND('Форма 4т'!C916*'Текущие цены за единицу'!U50,2)</f>
        <v>0</v>
      </c>
      <c r="V50" s="3">
        <f>ROUND('Форма 4т'!C916*'Текущие цены за единицу'!V50,2)</f>
        <v>0</v>
      </c>
      <c r="X50" s="3">
        <f>ROUND('Форма 4т'!C916*'Текущие цены за единицу'!X50,2)</f>
        <v>0</v>
      </c>
      <c r="Y50" s="3">
        <f>IF(Определители!I50="9",ROUND((C50+E50)*(Начисления!M50/100)*('Форма 4т'!K927/100),2),0)</f>
        <v>0</v>
      </c>
      <c r="Z50" s="3">
        <f>IF(Определители!I50="9",ROUND((C50+E50)*(100-Начисления!M50/100)*('Форма 4т'!K927/100),2),0)</f>
        <v>0</v>
      </c>
      <c r="AA50" s="3">
        <f>IF(Определители!I50="9",ROUND((C50+E50)*(Начисления!M50/100)*('Форма 4т'!K930/100),2),0)</f>
        <v>0</v>
      </c>
      <c r="AB50" s="3">
        <f>IF(Определители!I50="9",ROUND((C50+E50)*(100-Начисления!M50/100)*('Форма 4т'!K930/100),2),0)</f>
        <v>0</v>
      </c>
      <c r="AC50" s="3">
        <f>IF(Определители!I50="9",ROUND(B50*Начисления!M50/100,2),0)</f>
        <v>0</v>
      </c>
      <c r="AD50" s="3">
        <f>IF(Определители!I50="9",ROUND(B50*(100-Начисления!M50)/100,2),0)</f>
        <v>0</v>
      </c>
      <c r="AE50" s="3">
        <f>ROUND('Форма 4т'!C916*'Текущие цены за единицу'!AE50,2)</f>
        <v>0</v>
      </c>
    </row>
    <row r="51" spans="1:31" ht="10.5">
      <c r="A51" s="3" t="str">
        <f>'Форма 4т'!A935</f>
        <v>31.</v>
      </c>
      <c r="B51" s="3">
        <f t="shared" si="2"/>
        <v>3841.89</v>
      </c>
      <c r="C51" s="3">
        <f>ROUND('Форма 4т'!C935*'Текущие цены за единицу'!C51,2)</f>
        <v>2367.53</v>
      </c>
      <c r="D51" s="3">
        <f>ROUND('Форма 4т'!C935*'Текущие цены за единицу'!D51,2)</f>
        <v>262.56</v>
      </c>
      <c r="E51" s="3">
        <f>ROUND('Форма 4т'!C935*'Текущие цены за единицу'!E51,2)</f>
        <v>205.79</v>
      </c>
      <c r="F51" s="3">
        <f>ROUND('Форма 4т'!C935*'Текущие цены за единицу'!F51,2)</f>
        <v>1211.8</v>
      </c>
      <c r="G51" s="3">
        <f>ROUND('Форма 4т'!C935*'Текущие цены за единицу'!G51,2)</f>
        <v>0</v>
      </c>
      <c r="H51" s="3">
        <f>ROUND('Форма 4т'!C935*'Текущие цены за единицу'!H51,2)</f>
        <v>0</v>
      </c>
      <c r="I51" s="7" t="e">
        <f>ОКРУГЛВСЕ('Форма 4т'!C935*'Текущие цены за единицу'!I51,8)</f>
        <v>#NAME?</v>
      </c>
      <c r="J51" s="4" t="e">
        <f>ОКРУГЛВСЕ('Форма 4т'!C935*'Текущие цены за единицу'!J51,8)</f>
        <v>#NAME?</v>
      </c>
      <c r="K51" s="7" t="e">
        <f>ОКРУГЛВСЕ('Форма 4т'!C935*'Текущие цены за единицу'!K51,8)</f>
        <v>#NAME?</v>
      </c>
      <c r="L51" s="3">
        <f>ROUND('Форма 4т'!C935*'Текущие цены за единицу'!L51,2)</f>
        <v>0</v>
      </c>
      <c r="M51" s="3">
        <f>ROUND('Форма 4т'!C935*'Текущие цены за единицу'!M51,2)</f>
        <v>0</v>
      </c>
      <c r="N51" s="3">
        <f>ROUND((C51+E51)*'Форма 4т'!K947/100,2)</f>
        <v>2058.66</v>
      </c>
      <c r="O51" s="3">
        <f>ROUND((C51+E51)*'Форма 4т'!K950/100,2)</f>
        <v>952.13</v>
      </c>
      <c r="P51" s="3">
        <f>ROUND('Форма 4т'!C935*'Текущие цены за единицу'!P51,2)</f>
        <v>1894.03</v>
      </c>
      <c r="Q51" s="3">
        <f>ROUND('Форма 4т'!C935*'Текущие цены за единицу'!Q51,2)</f>
        <v>164.63</v>
      </c>
      <c r="R51" s="3">
        <f>ROUND('Форма 4т'!C935*'Текущие цены за единицу'!R51,2)</f>
        <v>875.99</v>
      </c>
      <c r="S51" s="3">
        <f>ROUND('Форма 4т'!C935*'Текущие цены за единицу'!S51,2)</f>
        <v>76.14</v>
      </c>
      <c r="T51" s="3">
        <f>ROUND('Форма 4т'!C935*'Текущие цены за единицу'!T51,2)</f>
        <v>0</v>
      </c>
      <c r="U51" s="3">
        <f>ROUND('Форма 4т'!C935*'Текущие цены за единицу'!U51,2)</f>
        <v>0</v>
      </c>
      <c r="V51" s="3">
        <f>ROUND('Форма 4т'!C935*'Текущие цены за единицу'!V51,2)</f>
        <v>0</v>
      </c>
      <c r="X51" s="3">
        <f>ROUND('Форма 4т'!C935*'Текущие цены за единицу'!X51,2)</f>
        <v>0</v>
      </c>
      <c r="Y51" s="3">
        <f>IF(Определители!I51="9",ROUND((C51+E51)*(Начисления!M51/100)*('Форма 4т'!K947/100),2),0)</f>
        <v>0</v>
      </c>
      <c r="Z51" s="3">
        <f>IF(Определители!I51="9",ROUND((C51+E51)*(100-Начисления!M51/100)*('Форма 4т'!K947/100),2),0)</f>
        <v>0</v>
      </c>
      <c r="AA51" s="3">
        <f>IF(Определители!I51="9",ROUND((C51+E51)*(Начисления!M51/100)*('Форма 4т'!K950/100),2),0)</f>
        <v>0</v>
      </c>
      <c r="AB51" s="3">
        <f>IF(Определители!I51="9",ROUND((C51+E51)*(100-Начисления!M51/100)*('Форма 4т'!K950/100),2),0)</f>
        <v>0</v>
      </c>
      <c r="AC51" s="3">
        <f>IF(Определители!I51="9",ROUND(B51*Начисления!M51/100,2),0)</f>
        <v>0</v>
      </c>
      <c r="AD51" s="3">
        <f>IF(Определители!I51="9",ROUND(B51*(100-Начисления!M51)/100,2),0)</f>
        <v>0</v>
      </c>
      <c r="AE51" s="3">
        <f>ROUND('Форма 4т'!C935*'Текущие цены за единицу'!AE51,2)</f>
        <v>0</v>
      </c>
    </row>
    <row r="52" spans="1:31" ht="10.5">
      <c r="A52" s="3" t="str">
        <f>'Форма 4т'!A955</f>
        <v>32.</v>
      </c>
      <c r="B52" s="3">
        <f t="shared" si="2"/>
        <v>2375.29</v>
      </c>
      <c r="C52" s="3">
        <f>ROUND('Форма 4т'!C955*'Текущие цены за единицу'!C52,2)</f>
        <v>1357.32</v>
      </c>
      <c r="D52" s="3">
        <f>ROUND('Форма 4т'!C955*'Текущие цены за единицу'!D52,2)</f>
        <v>16.32</v>
      </c>
      <c r="E52" s="3">
        <f>ROUND('Форма 4т'!C955*'Текущие цены за единицу'!E52,2)</f>
        <v>0.36</v>
      </c>
      <c r="F52" s="3">
        <f>ROUND('Форма 4т'!C955*'Текущие цены за единицу'!F52,2)</f>
        <v>1001.65</v>
      </c>
      <c r="G52" s="3">
        <f>ROUND('Форма 4т'!C955*'Текущие цены за единицу'!G52,2)</f>
        <v>0</v>
      </c>
      <c r="H52" s="3">
        <f>ROUND('Форма 4т'!C955*'Текущие цены за единицу'!H52,2)</f>
        <v>0</v>
      </c>
      <c r="I52" s="7" t="e">
        <f>ОКРУГЛВСЕ('Форма 4т'!C955*'Текущие цены за единицу'!I52,8)</f>
        <v>#NAME?</v>
      </c>
      <c r="J52" s="4" t="e">
        <f>ОКРУГЛВСЕ('Форма 4т'!C955*'Текущие цены за единицу'!J52,8)</f>
        <v>#NAME?</v>
      </c>
      <c r="K52" s="7" t="e">
        <f>ОКРУГЛВСЕ('Форма 4т'!C955*'Текущие цены за единицу'!K52,8)</f>
        <v>#NAME?</v>
      </c>
      <c r="L52" s="3">
        <f>ROUND('Форма 4т'!C955*'Текущие цены за единицу'!L52,2)</f>
        <v>0</v>
      </c>
      <c r="M52" s="3">
        <f>ROUND('Форма 4т'!C955*'Текущие цены за единицу'!M52,2)</f>
        <v>0</v>
      </c>
      <c r="N52" s="3">
        <f>ROUND((C52+E52)*'Форма 4т'!K967/100,2)</f>
        <v>1086.14</v>
      </c>
      <c r="O52" s="3">
        <f>ROUND((C52+E52)*'Форма 4т'!K970/100,2)</f>
        <v>502.34</v>
      </c>
      <c r="P52" s="3">
        <f>ROUND('Форма 4т'!C955*'Текущие цены за единицу'!P52,2)</f>
        <v>1085.85</v>
      </c>
      <c r="Q52" s="3">
        <f>ROUND('Форма 4т'!C955*'Текущие цены за единицу'!Q52,2)</f>
        <v>0.29</v>
      </c>
      <c r="R52" s="3">
        <f>ROUND('Форма 4т'!C955*'Текущие цены за единицу'!R52,2)</f>
        <v>502.21</v>
      </c>
      <c r="S52" s="3">
        <f>ROUND('Форма 4т'!C955*'Текущие цены за единицу'!S52,2)</f>
        <v>0.13</v>
      </c>
      <c r="T52" s="3">
        <f>ROUND('Форма 4т'!C955*'Текущие цены за единицу'!T52,2)</f>
        <v>0</v>
      </c>
      <c r="U52" s="3">
        <f>ROUND('Форма 4т'!C955*'Текущие цены за единицу'!U52,2)</f>
        <v>0</v>
      </c>
      <c r="V52" s="3">
        <f>ROUND('Форма 4т'!C955*'Текущие цены за единицу'!V52,2)</f>
        <v>0</v>
      </c>
      <c r="X52" s="3">
        <f>ROUND('Форма 4т'!C955*'Текущие цены за единицу'!X52,2)</f>
        <v>0</v>
      </c>
      <c r="Y52" s="3">
        <f>IF(Определители!I52="9",ROUND((C52+E52)*(Начисления!M52/100)*('Форма 4т'!K967/100),2),0)</f>
        <v>0</v>
      </c>
      <c r="Z52" s="3">
        <f>IF(Определители!I52="9",ROUND((C52+E52)*(100-Начисления!M52/100)*('Форма 4т'!K967/100),2),0)</f>
        <v>0</v>
      </c>
      <c r="AA52" s="3">
        <f>IF(Определители!I52="9",ROUND((C52+E52)*(Начисления!M52/100)*('Форма 4т'!K970/100),2),0)</f>
        <v>0</v>
      </c>
      <c r="AB52" s="3">
        <f>IF(Определители!I52="9",ROUND((C52+E52)*(100-Начисления!M52/100)*('Форма 4т'!K970/100),2),0)</f>
        <v>0</v>
      </c>
      <c r="AC52" s="3">
        <f>IF(Определители!I52="9",ROUND(B52*Начисления!M52/100,2),0)</f>
        <v>0</v>
      </c>
      <c r="AD52" s="3">
        <f>IF(Определители!I52="9",ROUND(B52*(100-Начисления!M52)/100,2),0)</f>
        <v>0</v>
      </c>
      <c r="AE52" s="3">
        <f>ROUND('Форма 4т'!C955*'Текущие цены за единицу'!AE52,2)</f>
        <v>0</v>
      </c>
    </row>
    <row r="53" spans="1:31" ht="10.5">
      <c r="A53" s="3" t="str">
        <f>'Форма 4т'!A975</f>
        <v>33.</v>
      </c>
      <c r="B53" s="3">
        <f t="shared" si="2"/>
        <v>647.49</v>
      </c>
      <c r="C53" s="3">
        <f>ROUND('Форма 4т'!C975*'Текущие цены за единицу'!C53,2)</f>
        <v>393.78</v>
      </c>
      <c r="D53" s="3">
        <f>ROUND('Форма 4т'!C975*'Текущие цены за единицу'!D53,2)</f>
        <v>7.25</v>
      </c>
      <c r="E53" s="3">
        <f>ROUND('Форма 4т'!C975*'Текущие цены за единицу'!E53,2)</f>
        <v>1.87</v>
      </c>
      <c r="F53" s="3">
        <f>ROUND('Форма 4т'!C975*'Текущие цены за единицу'!F53,2)</f>
        <v>246.46</v>
      </c>
      <c r="G53" s="3">
        <f>ROUND('Форма 4т'!C975*'Текущие цены за единицу'!G53,2)</f>
        <v>0</v>
      </c>
      <c r="H53" s="3">
        <f>ROUND('Форма 4т'!C975*'Текущие цены за единицу'!H53,2)</f>
        <v>0</v>
      </c>
      <c r="I53" s="7" t="e">
        <f>ОКРУГЛВСЕ('Форма 4т'!C975*'Текущие цены за единицу'!I53,8)</f>
        <v>#NAME?</v>
      </c>
      <c r="J53" s="4" t="e">
        <f>ОКРУГЛВСЕ('Форма 4т'!C975*'Текущие цены за единицу'!J53,8)</f>
        <v>#NAME?</v>
      </c>
      <c r="K53" s="7" t="e">
        <f>ОКРУГЛВСЕ('Форма 4т'!C975*'Текущие цены за единицу'!K53,8)</f>
        <v>#NAME?</v>
      </c>
      <c r="L53" s="3">
        <f>ROUND('Форма 4т'!C975*'Текущие цены за единицу'!L53,2)</f>
        <v>0</v>
      </c>
      <c r="M53" s="3">
        <f>ROUND('Форма 4т'!C975*'Текущие цены за единицу'!M53,2)</f>
        <v>0</v>
      </c>
      <c r="N53" s="3">
        <f>ROUND((C53+E53)*'Форма 4т'!K986/100,2)</f>
        <v>269.04</v>
      </c>
      <c r="O53" s="3">
        <f>ROUND((C53+E53)*'Форма 4т'!K989/100,2)</f>
        <v>158.26</v>
      </c>
      <c r="P53" s="3">
        <f>ROUND('Форма 4т'!C975*'Текущие цены за единицу'!P53,2)</f>
        <v>267.77</v>
      </c>
      <c r="Q53" s="3">
        <f>ROUND('Форма 4т'!C975*'Текущие цены за единицу'!Q53,2)</f>
        <v>1.27</v>
      </c>
      <c r="R53" s="3">
        <f>ROUND('Форма 4т'!C975*'Текущие цены за единицу'!R53,2)</f>
        <v>157.51</v>
      </c>
      <c r="S53" s="3">
        <f>ROUND('Форма 4т'!C975*'Текущие цены за единицу'!S53,2)</f>
        <v>0.75</v>
      </c>
      <c r="T53" s="3">
        <f>ROUND('Форма 4т'!C975*'Текущие цены за единицу'!T53,2)</f>
        <v>0</v>
      </c>
      <c r="U53" s="3">
        <f>ROUND('Форма 4т'!C975*'Текущие цены за единицу'!U53,2)</f>
        <v>0</v>
      </c>
      <c r="V53" s="3">
        <f>ROUND('Форма 4т'!C975*'Текущие цены за единицу'!V53,2)</f>
        <v>0</v>
      </c>
      <c r="X53" s="3">
        <f>ROUND('Форма 4т'!C975*'Текущие цены за единицу'!X53,2)</f>
        <v>0</v>
      </c>
      <c r="Y53" s="3">
        <f>IF(Определители!I53="9",ROUND((C53+E53)*(Начисления!M53/100)*('Форма 4т'!K986/100),2),0)</f>
        <v>0</v>
      </c>
      <c r="Z53" s="3">
        <f>IF(Определители!I53="9",ROUND((C53+E53)*(100-Начисления!M53/100)*('Форма 4т'!K986/100),2),0)</f>
        <v>0</v>
      </c>
      <c r="AA53" s="3">
        <f>IF(Определители!I53="9",ROUND((C53+E53)*(Начисления!M53/100)*('Форма 4т'!K989/100),2),0)</f>
        <v>0</v>
      </c>
      <c r="AB53" s="3">
        <f>IF(Определители!I53="9",ROUND((C53+E53)*(100-Начисления!M53/100)*('Форма 4т'!K989/100),2),0)</f>
        <v>0</v>
      </c>
      <c r="AC53" s="3">
        <f>IF(Определители!I53="9",ROUND(B53*Начисления!M53/100,2),0)</f>
        <v>0</v>
      </c>
      <c r="AD53" s="3">
        <f>IF(Определители!I53="9",ROUND(B53*(100-Начисления!M53)/100,2),0)</f>
        <v>0</v>
      </c>
      <c r="AE53" s="3">
        <f>ROUND('Форма 4т'!C975*'Текущие цены за единицу'!AE53,2)</f>
        <v>0</v>
      </c>
    </row>
    <row r="54" spans="1:31" ht="10.5">
      <c r="A54" s="3" t="str">
        <f>'Форма 4т'!A994</f>
        <v>34.</v>
      </c>
      <c r="B54" s="3">
        <f t="shared" si="2"/>
        <v>2330.58</v>
      </c>
      <c r="C54" s="3">
        <f>ROUND('Форма 4т'!C994*'Текущие цены за единицу'!C54,2)</f>
        <v>1648.2</v>
      </c>
      <c r="D54" s="3">
        <f>ROUND('Форма 4т'!C994*'Текущие цены за единицу'!D54,2)</f>
        <v>35.01</v>
      </c>
      <c r="E54" s="3">
        <f>ROUND('Форма 4т'!C994*'Текущие цены за единицу'!E54,2)</f>
        <v>22.56</v>
      </c>
      <c r="F54" s="3">
        <f>ROUND('Форма 4т'!C994*'Текущие цены за единицу'!F54,2)</f>
        <v>647.37</v>
      </c>
      <c r="G54" s="3">
        <f>ROUND('Форма 4т'!C994*'Текущие цены за единицу'!G54,2)</f>
        <v>0</v>
      </c>
      <c r="H54" s="3">
        <f>ROUND('Форма 4т'!C994*'Текущие цены за единицу'!H54,2)</f>
        <v>0</v>
      </c>
      <c r="I54" s="7" t="e">
        <f>ОКРУГЛВСЕ('Форма 4т'!C994*'Текущие цены за единицу'!I54,8)</f>
        <v>#NAME?</v>
      </c>
      <c r="J54" s="4" t="e">
        <f>ОКРУГЛВСЕ('Форма 4т'!C994*'Текущие цены за единицу'!J54,8)</f>
        <v>#NAME?</v>
      </c>
      <c r="K54" s="7" t="e">
        <f>ОКРУГЛВСЕ('Форма 4т'!C994*'Текущие цены за единицу'!K54,8)</f>
        <v>#NAME?</v>
      </c>
      <c r="L54" s="3">
        <f>ROUND('Форма 4т'!C994*'Текущие цены за единицу'!L54,2)</f>
        <v>0</v>
      </c>
      <c r="M54" s="3">
        <f>ROUND('Форма 4т'!C994*'Текущие цены за единицу'!M54,2)</f>
        <v>0</v>
      </c>
      <c r="N54" s="3">
        <f>ROUND((C54+E54)*'Форма 4т'!K1006/100,2)</f>
        <v>1336.61</v>
      </c>
      <c r="O54" s="3">
        <f>ROUND((C54+E54)*'Форма 4т'!K1009/100,2)</f>
        <v>618.18</v>
      </c>
      <c r="P54" s="3">
        <f>ROUND('Форма 4т'!C994*'Текущие цены за единицу'!P54,2)</f>
        <v>1318.56</v>
      </c>
      <c r="Q54" s="3">
        <f>ROUND('Форма 4т'!C994*'Текущие цены за единицу'!Q54,2)</f>
        <v>18.05</v>
      </c>
      <c r="R54" s="3">
        <f>ROUND('Форма 4т'!C994*'Текущие цены за единицу'!R54,2)</f>
        <v>609.83</v>
      </c>
      <c r="S54" s="3">
        <f>ROUND('Форма 4т'!C994*'Текущие цены за единицу'!S54,2)</f>
        <v>8.35</v>
      </c>
      <c r="T54" s="3">
        <f>ROUND('Форма 4т'!C994*'Текущие цены за единицу'!T54,2)</f>
        <v>0</v>
      </c>
      <c r="U54" s="3">
        <f>ROUND('Форма 4т'!C994*'Текущие цены за единицу'!U54,2)</f>
        <v>0</v>
      </c>
      <c r="V54" s="3">
        <f>ROUND('Форма 4т'!C994*'Текущие цены за единицу'!V54,2)</f>
        <v>0</v>
      </c>
      <c r="X54" s="3">
        <f>ROUND('Форма 4т'!C994*'Текущие цены за единицу'!X54,2)</f>
        <v>0</v>
      </c>
      <c r="Y54" s="3">
        <f>IF(Определители!I54="9",ROUND((C54+E54)*(Начисления!M54/100)*('Форма 4т'!K1006/100),2),0)</f>
        <v>0</v>
      </c>
      <c r="Z54" s="3">
        <f>IF(Определители!I54="9",ROUND((C54+E54)*(100-Начисления!M54/100)*('Форма 4т'!K1006/100),2),0)</f>
        <v>0</v>
      </c>
      <c r="AA54" s="3">
        <f>IF(Определители!I54="9",ROUND((C54+E54)*(Начисления!M54/100)*('Форма 4т'!K1009/100),2),0)</f>
        <v>0</v>
      </c>
      <c r="AB54" s="3">
        <f>IF(Определители!I54="9",ROUND((C54+E54)*(100-Начисления!M54/100)*('Форма 4т'!K1009/100),2),0)</f>
        <v>0</v>
      </c>
      <c r="AC54" s="3">
        <f>IF(Определители!I54="9",ROUND(B54*Начисления!M54/100,2),0)</f>
        <v>0</v>
      </c>
      <c r="AD54" s="3">
        <f>IF(Определители!I54="9",ROUND(B54*(100-Начисления!M54)/100,2),0)</f>
        <v>0</v>
      </c>
      <c r="AE54" s="3">
        <f>ROUND('Форма 4т'!C994*'Текущие цены за единицу'!AE54,2)</f>
        <v>0</v>
      </c>
    </row>
    <row r="55" spans="1:31" ht="10.5">
      <c r="A55" s="3" t="str">
        <f>'Форма 4т'!A1014</f>
        <v>35.</v>
      </c>
      <c r="B55" s="3">
        <f t="shared" si="2"/>
        <v>704.14</v>
      </c>
      <c r="C55" s="3">
        <f>ROUND('Форма 4т'!C1014*'Текущие цены за единицу'!C55,2)</f>
        <v>402.37</v>
      </c>
      <c r="D55" s="3">
        <f>ROUND('Форма 4т'!C1014*'Текущие цены за единицу'!D55,2)</f>
        <v>4.84</v>
      </c>
      <c r="E55" s="3">
        <f>ROUND('Форма 4т'!C1014*'Текущие цены за единицу'!E55,2)</f>
        <v>0.11</v>
      </c>
      <c r="F55" s="3">
        <f>ROUND('Форма 4т'!C1014*'Текущие цены за единицу'!F55,2)</f>
        <v>296.93</v>
      </c>
      <c r="G55" s="3">
        <f>ROUND('Форма 4т'!C1014*'Текущие цены за единицу'!G55,2)</f>
        <v>0</v>
      </c>
      <c r="H55" s="3">
        <f>ROUND('Форма 4т'!C1014*'Текущие цены за единицу'!H55,2)</f>
        <v>0</v>
      </c>
      <c r="I55" s="7" t="e">
        <f>ОКРУГЛВСЕ('Форма 4т'!C1014*'Текущие цены за единицу'!I55,8)</f>
        <v>#NAME?</v>
      </c>
      <c r="J55" s="4" t="e">
        <f>ОКРУГЛВСЕ('Форма 4т'!C1014*'Текущие цены за единицу'!J55,8)</f>
        <v>#NAME?</v>
      </c>
      <c r="K55" s="7" t="e">
        <f>ОКРУГЛВСЕ('Форма 4т'!C1014*'Текущие цены за единицу'!K55,8)</f>
        <v>#NAME?</v>
      </c>
      <c r="L55" s="3">
        <f>ROUND('Форма 4т'!C1014*'Текущие цены за единицу'!L55,2)</f>
        <v>0</v>
      </c>
      <c r="M55" s="3">
        <f>ROUND('Форма 4т'!C1014*'Текущие цены за единицу'!M55,2)</f>
        <v>0</v>
      </c>
      <c r="N55" s="3">
        <f>ROUND((C55+E55)*'Форма 4т'!K1026/100,2)</f>
        <v>321.98</v>
      </c>
      <c r="O55" s="3">
        <f>ROUND((C55+E55)*'Форма 4т'!K1029/100,2)</f>
        <v>148.92</v>
      </c>
      <c r="P55" s="3">
        <f>ROUND('Форма 4т'!C1014*'Текущие цены за единицу'!P55,2)</f>
        <v>321.89</v>
      </c>
      <c r="Q55" s="3">
        <f>ROUND('Форма 4т'!C1014*'Текущие цены за единицу'!Q55,2)</f>
        <v>0.09</v>
      </c>
      <c r="R55" s="3">
        <f>ROUND('Форма 4т'!C1014*'Текущие цены за единицу'!R55,2)</f>
        <v>148.88</v>
      </c>
      <c r="S55" s="3">
        <f>ROUND('Форма 4т'!C1014*'Текущие цены за единицу'!S55,2)</f>
        <v>0.04</v>
      </c>
      <c r="T55" s="3">
        <f>ROUND('Форма 4т'!C1014*'Текущие цены за единицу'!T55,2)</f>
        <v>0</v>
      </c>
      <c r="U55" s="3">
        <f>ROUND('Форма 4т'!C1014*'Текущие цены за единицу'!U55,2)</f>
        <v>0</v>
      </c>
      <c r="V55" s="3">
        <f>ROUND('Форма 4т'!C1014*'Текущие цены за единицу'!V55,2)</f>
        <v>0</v>
      </c>
      <c r="X55" s="3">
        <f>ROUND('Форма 4т'!C1014*'Текущие цены за единицу'!X55,2)</f>
        <v>0</v>
      </c>
      <c r="Y55" s="3">
        <f>IF(Определители!I55="9",ROUND((C55+E55)*(Начисления!M55/100)*('Форма 4т'!K1026/100),2),0)</f>
        <v>0</v>
      </c>
      <c r="Z55" s="3">
        <f>IF(Определители!I55="9",ROUND((C55+E55)*(100-Начисления!M55/100)*('Форма 4т'!K1026/100),2),0)</f>
        <v>0</v>
      </c>
      <c r="AA55" s="3">
        <f>IF(Определители!I55="9",ROUND((C55+E55)*(Начисления!M55/100)*('Форма 4т'!K1029/100),2),0)</f>
        <v>0</v>
      </c>
      <c r="AB55" s="3">
        <f>IF(Определители!I55="9",ROUND((C55+E55)*(100-Начисления!M55/100)*('Форма 4т'!K1029/100),2),0)</f>
        <v>0</v>
      </c>
      <c r="AC55" s="3">
        <f>IF(Определители!I55="9",ROUND(B55*Начисления!M55/100,2),0)</f>
        <v>0</v>
      </c>
      <c r="AD55" s="3">
        <f>IF(Определители!I55="9",ROUND(B55*(100-Начисления!M55)/100,2),0)</f>
        <v>0</v>
      </c>
      <c r="AE55" s="3">
        <f>ROUND('Форма 4т'!C1014*'Текущие цены за единицу'!AE55,2)</f>
        <v>0</v>
      </c>
    </row>
  </sheetData>
  <sheetProtection/>
  <mergeCells count="9">
    <mergeCell ref="B32:N33"/>
    <mergeCell ref="B42:N43"/>
    <mergeCell ref="B48:N49"/>
    <mergeCell ref="A2:N2"/>
    <mergeCell ref="B3:N3"/>
    <mergeCell ref="B4:N4"/>
    <mergeCell ref="A5:N5"/>
    <mergeCell ref="B7:N8"/>
    <mergeCell ref="B27:N2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X55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4" customWidth="1"/>
    <col min="2" max="16384" width="9.140625" style="3" customWidth="1"/>
  </cols>
  <sheetData>
    <row r="1" spans="1:50" s="5" customFormat="1" ht="10.5">
      <c r="A1" s="2"/>
      <c r="B1" s="5" t="s">
        <v>257</v>
      </c>
      <c r="C1" s="5" t="s">
        <v>258</v>
      </c>
      <c r="D1" s="5" t="s">
        <v>259</v>
      </c>
      <c r="E1" s="5" t="s">
        <v>260</v>
      </c>
      <c r="F1" s="5" t="s">
        <v>261</v>
      </c>
      <c r="G1" s="5" t="s">
        <v>262</v>
      </c>
      <c r="H1" s="5" t="s">
        <v>263</v>
      </c>
      <c r="I1" s="5" t="s">
        <v>264</v>
      </c>
      <c r="J1" s="5" t="s">
        <v>265</v>
      </c>
      <c r="K1" s="5" t="s">
        <v>266</v>
      </c>
      <c r="L1" s="5" t="s">
        <v>267</v>
      </c>
      <c r="M1" s="5" t="s">
        <v>268</v>
      </c>
      <c r="N1" s="5" t="s">
        <v>269</v>
      </c>
      <c r="O1" s="5" t="s">
        <v>270</v>
      </c>
      <c r="P1" s="5" t="s">
        <v>271</v>
      </c>
      <c r="Q1" s="5" t="s">
        <v>272</v>
      </c>
      <c r="R1" s="5" t="s">
        <v>273</v>
      </c>
      <c r="S1" s="5" t="s">
        <v>274</v>
      </c>
      <c r="T1" s="5" t="s">
        <v>275</v>
      </c>
      <c r="U1" s="5" t="s">
        <v>276</v>
      </c>
      <c r="V1" s="5" t="s">
        <v>277</v>
      </c>
      <c r="W1" s="5" t="s">
        <v>278</v>
      </c>
      <c r="X1" s="5" t="s">
        <v>279</v>
      </c>
      <c r="Y1" s="5" t="s">
        <v>280</v>
      </c>
      <c r="Z1" s="5" t="s">
        <v>281</v>
      </c>
      <c r="AA1" s="5" t="s">
        <v>282</v>
      </c>
      <c r="AB1" s="5" t="s">
        <v>283</v>
      </c>
      <c r="AC1" s="5" t="s">
        <v>284</v>
      </c>
      <c r="AD1" s="5" t="s">
        <v>285</v>
      </c>
      <c r="AE1" s="5" t="s">
        <v>286</v>
      </c>
      <c r="AF1" s="5" t="s">
        <v>287</v>
      </c>
      <c r="AG1" s="5" t="s">
        <v>288</v>
      </c>
      <c r="AH1" s="5" t="s">
        <v>289</v>
      </c>
      <c r="AI1" s="5" t="s">
        <v>290</v>
      </c>
      <c r="AJ1" s="5" t="s">
        <v>291</v>
      </c>
      <c r="AK1" s="5" t="s">
        <v>292</v>
      </c>
      <c r="AL1" s="5" t="s">
        <v>293</v>
      </c>
      <c r="AM1" s="5" t="s">
        <v>294</v>
      </c>
      <c r="AN1" s="5" t="s">
        <v>295</v>
      </c>
      <c r="AO1" s="5" t="s">
        <v>296</v>
      </c>
      <c r="AP1" s="5" t="s">
        <v>297</v>
      </c>
      <c r="AQ1" s="5" t="s">
        <v>298</v>
      </c>
      <c r="AR1" s="5" t="s">
        <v>299</v>
      </c>
      <c r="AS1" s="5" t="s">
        <v>300</v>
      </c>
      <c r="AT1" s="5" t="s">
        <v>301</v>
      </c>
      <c r="AU1" s="5" t="s">
        <v>302</v>
      </c>
      <c r="AV1" s="5" t="s">
        <v>303</v>
      </c>
      <c r="AW1" s="5" t="s">
        <v>304</v>
      </c>
      <c r="AX1" s="5" t="s">
        <v>305</v>
      </c>
    </row>
    <row r="2" spans="1:14" ht="10.5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0.5">
      <c r="A3" s="6"/>
      <c r="B3" s="86" t="s">
        <v>255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10.5">
      <c r="A4" s="6"/>
      <c r="B4" s="86" t="s">
        <v>256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ht="10.5">
      <c r="A5" s="84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7" spans="2:14" ht="10.5">
      <c r="B7" s="83" t="s">
        <v>18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2:14" ht="10.5"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</row>
    <row r="9" spans="1:50" ht="10.5">
      <c r="A9" s="4" t="str">
        <f>'Форма 4т'!A17</f>
        <v>1.</v>
      </c>
      <c r="B9" s="4">
        <v>1</v>
      </c>
      <c r="C9" s="4">
        <v>1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0</v>
      </c>
      <c r="L9" s="4">
        <v>0</v>
      </c>
      <c r="M9" s="4">
        <v>100</v>
      </c>
      <c r="N9" s="4">
        <v>0</v>
      </c>
      <c r="O9" s="4">
        <v>0</v>
      </c>
      <c r="P9" s="4">
        <v>1</v>
      </c>
      <c r="Q9" s="4">
        <v>1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1.7</v>
      </c>
      <c r="AH9" s="4">
        <v>1.6</v>
      </c>
      <c r="AI9" s="4">
        <v>1.29</v>
      </c>
      <c r="AJ9" s="4">
        <v>0.092</v>
      </c>
      <c r="AK9" s="4">
        <v>0.18</v>
      </c>
      <c r="AL9" s="4">
        <v>1</v>
      </c>
      <c r="AM9" s="4">
        <v>1</v>
      </c>
      <c r="AN9" s="4">
        <v>0.2</v>
      </c>
      <c r="AO9" s="4">
        <v>1.5</v>
      </c>
      <c r="AP9" s="4">
        <v>1</v>
      </c>
      <c r="AQ9" s="4">
        <v>1</v>
      </c>
      <c r="AR9" s="4">
        <v>1</v>
      </c>
      <c r="AS9" s="4">
        <v>1</v>
      </c>
      <c r="AT9" s="4">
        <v>1</v>
      </c>
      <c r="AU9" s="4">
        <v>100</v>
      </c>
      <c r="AV9" s="4">
        <v>1</v>
      </c>
      <c r="AW9" s="4">
        <v>1</v>
      </c>
      <c r="AX9" s="4">
        <v>1</v>
      </c>
    </row>
    <row r="10" spans="1:50" ht="10.5">
      <c r="A10" s="4" t="str">
        <f>'Форма 4т'!A37</f>
        <v>2.</v>
      </c>
      <c r="B10" s="4">
        <v>1</v>
      </c>
      <c r="C10" s="4">
        <v>1</v>
      </c>
      <c r="D10" s="4">
        <v>1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>
        <v>0</v>
      </c>
      <c r="L10" s="4">
        <v>0</v>
      </c>
      <c r="M10" s="4">
        <v>100</v>
      </c>
      <c r="N10" s="4">
        <v>0</v>
      </c>
      <c r="O10" s="4">
        <v>0</v>
      </c>
      <c r="P10" s="4">
        <v>1</v>
      </c>
      <c r="Q10" s="4">
        <v>1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1.7</v>
      </c>
      <c r="AH10" s="4">
        <v>1.6</v>
      </c>
      <c r="AI10" s="4">
        <v>1.29</v>
      </c>
      <c r="AJ10" s="4">
        <v>0.092</v>
      </c>
      <c r="AK10" s="4">
        <v>0.18</v>
      </c>
      <c r="AL10" s="4">
        <v>1</v>
      </c>
      <c r="AM10" s="4">
        <v>1</v>
      </c>
      <c r="AN10" s="4">
        <v>0.2</v>
      </c>
      <c r="AO10" s="4">
        <v>1.5</v>
      </c>
      <c r="AP10" s="4">
        <v>1</v>
      </c>
      <c r="AQ10" s="4">
        <v>1</v>
      </c>
      <c r="AR10" s="4">
        <v>1</v>
      </c>
      <c r="AS10" s="4">
        <v>1</v>
      </c>
      <c r="AT10" s="4">
        <v>1</v>
      </c>
      <c r="AU10" s="4">
        <v>100</v>
      </c>
      <c r="AV10" s="4">
        <v>1</v>
      </c>
      <c r="AW10" s="4">
        <v>1</v>
      </c>
      <c r="AX10" s="4">
        <v>1</v>
      </c>
    </row>
    <row r="11" spans="1:50" ht="10.5">
      <c r="A11" s="4" t="str">
        <f>'Форма 4т'!A57</f>
        <v>3.</v>
      </c>
      <c r="B11" s="4">
        <v>1</v>
      </c>
      <c r="C11" s="4">
        <v>1</v>
      </c>
      <c r="D11" s="4">
        <v>1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0</v>
      </c>
      <c r="L11" s="4">
        <v>0</v>
      </c>
      <c r="M11" s="4">
        <v>100</v>
      </c>
      <c r="N11" s="4">
        <v>0</v>
      </c>
      <c r="O11" s="4">
        <v>0</v>
      </c>
      <c r="P11" s="4">
        <v>1</v>
      </c>
      <c r="Q11" s="4">
        <v>1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1.7</v>
      </c>
      <c r="AH11" s="4">
        <v>1.6</v>
      </c>
      <c r="AI11" s="4">
        <v>1.29</v>
      </c>
      <c r="AJ11" s="4">
        <v>0.092</v>
      </c>
      <c r="AK11" s="4">
        <v>0.18</v>
      </c>
      <c r="AL11" s="4">
        <v>1</v>
      </c>
      <c r="AM11" s="4">
        <v>1</v>
      </c>
      <c r="AN11" s="4">
        <v>0.2</v>
      </c>
      <c r="AO11" s="4">
        <v>1.5</v>
      </c>
      <c r="AP11" s="4">
        <v>1</v>
      </c>
      <c r="AQ11" s="4">
        <v>1</v>
      </c>
      <c r="AR11" s="4">
        <v>1</v>
      </c>
      <c r="AS11" s="4">
        <v>1</v>
      </c>
      <c r="AT11" s="4">
        <v>1</v>
      </c>
      <c r="AU11" s="4">
        <v>100</v>
      </c>
      <c r="AV11" s="4">
        <v>1</v>
      </c>
      <c r="AW11" s="4">
        <v>1</v>
      </c>
      <c r="AX11" s="4">
        <v>1</v>
      </c>
    </row>
    <row r="12" spans="1:50" ht="10.5">
      <c r="A12" s="4" t="str">
        <f>'Форма 4т'!A77</f>
        <v>4.</v>
      </c>
      <c r="B12" s="4">
        <v>1</v>
      </c>
      <c r="C12" s="4">
        <v>1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0</v>
      </c>
      <c r="L12" s="4">
        <v>0</v>
      </c>
      <c r="M12" s="4">
        <v>100</v>
      </c>
      <c r="N12" s="4">
        <v>0</v>
      </c>
      <c r="O12" s="4">
        <v>0</v>
      </c>
      <c r="P12" s="4">
        <v>1</v>
      </c>
      <c r="Q12" s="4">
        <v>1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1.7</v>
      </c>
      <c r="AH12" s="4">
        <v>1.6</v>
      </c>
      <c r="AI12" s="4">
        <v>1.29</v>
      </c>
      <c r="AJ12" s="4">
        <v>0.092</v>
      </c>
      <c r="AK12" s="4">
        <v>0.18</v>
      </c>
      <c r="AL12" s="4">
        <v>1</v>
      </c>
      <c r="AM12" s="4">
        <v>1</v>
      </c>
      <c r="AN12" s="4">
        <v>0.2</v>
      </c>
      <c r="AO12" s="4">
        <v>1.5</v>
      </c>
      <c r="AP12" s="4">
        <v>1</v>
      </c>
      <c r="AQ12" s="4">
        <v>1</v>
      </c>
      <c r="AR12" s="4">
        <v>1</v>
      </c>
      <c r="AS12" s="4">
        <v>1</v>
      </c>
      <c r="AT12" s="4">
        <v>1</v>
      </c>
      <c r="AU12" s="4">
        <v>100</v>
      </c>
      <c r="AV12" s="4">
        <v>1</v>
      </c>
      <c r="AW12" s="4">
        <v>1</v>
      </c>
      <c r="AX12" s="4">
        <v>1</v>
      </c>
    </row>
    <row r="13" spans="1:50" ht="10.5">
      <c r="A13" s="4" t="str">
        <f>'Форма 4т'!A97</f>
        <v>5.</v>
      </c>
      <c r="B13" s="4">
        <v>1</v>
      </c>
      <c r="C13" s="4">
        <v>1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0</v>
      </c>
      <c r="L13" s="4">
        <v>0</v>
      </c>
      <c r="M13" s="4">
        <v>100</v>
      </c>
      <c r="N13" s="4">
        <v>0</v>
      </c>
      <c r="O13" s="4">
        <v>0</v>
      </c>
      <c r="P13" s="4">
        <v>1</v>
      </c>
      <c r="Q13" s="4">
        <v>1</v>
      </c>
      <c r="R13" s="4">
        <v>0</v>
      </c>
      <c r="S13" s="4">
        <v>0</v>
      </c>
      <c r="T13" s="4">
        <v>1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1.7</v>
      </c>
      <c r="AH13" s="4">
        <v>1.6</v>
      </c>
      <c r="AI13" s="4">
        <v>1.29</v>
      </c>
      <c r="AJ13" s="4">
        <v>0.092</v>
      </c>
      <c r="AK13" s="4">
        <v>0.18</v>
      </c>
      <c r="AL13" s="4">
        <v>1</v>
      </c>
      <c r="AM13" s="4">
        <v>1</v>
      </c>
      <c r="AN13" s="4">
        <v>0.2</v>
      </c>
      <c r="AO13" s="4">
        <v>1.5</v>
      </c>
      <c r="AP13" s="4">
        <v>1</v>
      </c>
      <c r="AQ13" s="4">
        <v>1</v>
      </c>
      <c r="AR13" s="4">
        <v>1</v>
      </c>
      <c r="AS13" s="4">
        <v>1</v>
      </c>
      <c r="AT13" s="4">
        <v>1</v>
      </c>
      <c r="AU13" s="4">
        <v>100</v>
      </c>
      <c r="AV13" s="4">
        <v>1</v>
      </c>
      <c r="AW13" s="4">
        <v>1</v>
      </c>
      <c r="AX13" s="4">
        <v>1</v>
      </c>
    </row>
    <row r="14" spans="1:50" ht="10.5">
      <c r="A14" s="4" t="str">
        <f>'Форма 4т'!A116</f>
        <v>6.</v>
      </c>
      <c r="B14" s="4">
        <v>1</v>
      </c>
      <c r="C14" s="4">
        <v>1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>
        <v>0</v>
      </c>
      <c r="L14" s="4">
        <v>0</v>
      </c>
      <c r="M14" s="4">
        <v>100</v>
      </c>
      <c r="N14" s="4">
        <v>0</v>
      </c>
      <c r="O14" s="4">
        <v>0</v>
      </c>
      <c r="P14" s="4">
        <v>1</v>
      </c>
      <c r="Q14" s="4">
        <v>1</v>
      </c>
      <c r="R14" s="4">
        <v>0</v>
      </c>
      <c r="S14" s="4">
        <v>0</v>
      </c>
      <c r="T14" s="4">
        <v>1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1.7</v>
      </c>
      <c r="AH14" s="4">
        <v>1.6</v>
      </c>
      <c r="AI14" s="4">
        <v>1.29</v>
      </c>
      <c r="AJ14" s="4">
        <v>0.092</v>
      </c>
      <c r="AK14" s="4">
        <v>0.18</v>
      </c>
      <c r="AL14" s="4">
        <v>1</v>
      </c>
      <c r="AM14" s="4">
        <v>1</v>
      </c>
      <c r="AN14" s="4">
        <v>0.2</v>
      </c>
      <c r="AO14" s="4">
        <v>1.5</v>
      </c>
      <c r="AP14" s="4">
        <v>1</v>
      </c>
      <c r="AQ14" s="4">
        <v>1</v>
      </c>
      <c r="AR14" s="4">
        <v>1</v>
      </c>
      <c r="AS14" s="4">
        <v>1</v>
      </c>
      <c r="AT14" s="4">
        <v>1</v>
      </c>
      <c r="AU14" s="4">
        <v>100</v>
      </c>
      <c r="AV14" s="4">
        <v>1</v>
      </c>
      <c r="AW14" s="4">
        <v>1</v>
      </c>
      <c r="AX14" s="4">
        <v>1</v>
      </c>
    </row>
    <row r="15" spans="1:50" ht="10.5">
      <c r="A15" s="4" t="str">
        <f>'Форма 4т'!A136</f>
        <v>7.</v>
      </c>
      <c r="B15" s="4">
        <v>1</v>
      </c>
      <c r="C15" s="4">
        <v>1</v>
      </c>
      <c r="D15" s="4">
        <v>1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>
        <v>0</v>
      </c>
      <c r="L15" s="4">
        <v>0</v>
      </c>
      <c r="M15" s="4">
        <v>100</v>
      </c>
      <c r="N15" s="4">
        <v>0</v>
      </c>
      <c r="O15" s="4">
        <v>0</v>
      </c>
      <c r="P15" s="4">
        <v>1</v>
      </c>
      <c r="Q15" s="4">
        <v>1</v>
      </c>
      <c r="R15" s="4">
        <v>0</v>
      </c>
      <c r="S15" s="4">
        <v>0</v>
      </c>
      <c r="T15" s="4">
        <v>1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1.7</v>
      </c>
      <c r="AH15" s="4">
        <v>1.6</v>
      </c>
      <c r="AI15" s="4">
        <v>1.29</v>
      </c>
      <c r="AJ15" s="4">
        <v>0.092</v>
      </c>
      <c r="AK15" s="4">
        <v>0.18</v>
      </c>
      <c r="AL15" s="4">
        <v>1</v>
      </c>
      <c r="AM15" s="4">
        <v>1</v>
      </c>
      <c r="AN15" s="4">
        <v>0.2</v>
      </c>
      <c r="AO15" s="4">
        <v>1.5</v>
      </c>
      <c r="AP15" s="4">
        <v>1</v>
      </c>
      <c r="AQ15" s="4">
        <v>1</v>
      </c>
      <c r="AR15" s="4">
        <v>1</v>
      </c>
      <c r="AS15" s="4">
        <v>1</v>
      </c>
      <c r="AT15" s="4">
        <v>1</v>
      </c>
      <c r="AU15" s="4">
        <v>100</v>
      </c>
      <c r="AV15" s="4">
        <v>1</v>
      </c>
      <c r="AW15" s="4">
        <v>1</v>
      </c>
      <c r="AX15" s="4">
        <v>1</v>
      </c>
    </row>
    <row r="16" spans="1:50" ht="10.5">
      <c r="A16" s="4" t="str">
        <f>'Форма 4т'!A156</f>
        <v>8.</v>
      </c>
      <c r="B16" s="4">
        <v>1</v>
      </c>
      <c r="C16" s="4">
        <v>1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0</v>
      </c>
      <c r="L16" s="4">
        <v>0</v>
      </c>
      <c r="M16" s="4">
        <v>100</v>
      </c>
      <c r="N16" s="4">
        <v>0</v>
      </c>
      <c r="O16" s="4">
        <v>0</v>
      </c>
      <c r="P16" s="4">
        <v>1</v>
      </c>
      <c r="Q16" s="4">
        <v>1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1.7</v>
      </c>
      <c r="AH16" s="4">
        <v>1.6</v>
      </c>
      <c r="AI16" s="4">
        <v>1.29</v>
      </c>
      <c r="AJ16" s="4">
        <v>0.092</v>
      </c>
      <c r="AK16" s="4">
        <v>0.18</v>
      </c>
      <c r="AL16" s="4">
        <v>1</v>
      </c>
      <c r="AM16" s="4">
        <v>1</v>
      </c>
      <c r="AN16" s="4">
        <v>0.2</v>
      </c>
      <c r="AO16" s="4">
        <v>1.5</v>
      </c>
      <c r="AP16" s="4">
        <v>1</v>
      </c>
      <c r="AQ16" s="4">
        <v>1</v>
      </c>
      <c r="AR16" s="4">
        <v>1</v>
      </c>
      <c r="AS16" s="4">
        <v>1</v>
      </c>
      <c r="AT16" s="4">
        <v>1</v>
      </c>
      <c r="AU16" s="4">
        <v>100</v>
      </c>
      <c r="AV16" s="4">
        <v>1</v>
      </c>
      <c r="AW16" s="4">
        <v>1</v>
      </c>
      <c r="AX16" s="4">
        <v>1</v>
      </c>
    </row>
    <row r="17" spans="1:50" ht="10.5">
      <c r="A17" s="4" t="str">
        <f>'Форма 4т'!A176</f>
        <v>9.</v>
      </c>
      <c r="B17" s="4">
        <v>1</v>
      </c>
      <c r="C17" s="4">
        <v>1</v>
      </c>
      <c r="D17" s="4">
        <v>1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>
        <v>0</v>
      </c>
      <c r="L17" s="4">
        <v>0</v>
      </c>
      <c r="M17" s="4">
        <v>100</v>
      </c>
      <c r="N17" s="4">
        <v>0</v>
      </c>
      <c r="O17" s="4">
        <v>0</v>
      </c>
      <c r="P17" s="4">
        <v>1</v>
      </c>
      <c r="Q17" s="4">
        <v>1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1.7</v>
      </c>
      <c r="AH17" s="4">
        <v>1.6</v>
      </c>
      <c r="AI17" s="4">
        <v>1.29</v>
      </c>
      <c r="AJ17" s="4">
        <v>0.092</v>
      </c>
      <c r="AK17" s="4">
        <v>0.18</v>
      </c>
      <c r="AL17" s="4">
        <v>1</v>
      </c>
      <c r="AM17" s="4">
        <v>1</v>
      </c>
      <c r="AN17" s="4">
        <v>0.2</v>
      </c>
      <c r="AO17" s="4">
        <v>1.5</v>
      </c>
      <c r="AP17" s="4">
        <v>1</v>
      </c>
      <c r="AQ17" s="4">
        <v>1</v>
      </c>
      <c r="AR17" s="4">
        <v>1</v>
      </c>
      <c r="AS17" s="4">
        <v>1</v>
      </c>
      <c r="AT17" s="4">
        <v>1</v>
      </c>
      <c r="AU17" s="4">
        <v>100</v>
      </c>
      <c r="AV17" s="4">
        <v>1</v>
      </c>
      <c r="AW17" s="4">
        <v>1</v>
      </c>
      <c r="AX17" s="4">
        <v>1</v>
      </c>
    </row>
    <row r="18" spans="1:50" ht="10.5">
      <c r="A18" s="4" t="str">
        <f>'Форма 4т'!A195</f>
        <v>10.</v>
      </c>
      <c r="B18" s="4">
        <v>1</v>
      </c>
      <c r="C18" s="4">
        <v>1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0</v>
      </c>
      <c r="L18" s="4">
        <v>0</v>
      </c>
      <c r="M18" s="4">
        <v>100</v>
      </c>
      <c r="N18" s="4">
        <v>0</v>
      </c>
      <c r="O18" s="4">
        <v>0</v>
      </c>
      <c r="P18" s="4">
        <v>1</v>
      </c>
      <c r="Q18" s="4">
        <v>1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1.7</v>
      </c>
      <c r="AH18" s="4">
        <v>1.6</v>
      </c>
      <c r="AI18" s="4">
        <v>1.29</v>
      </c>
      <c r="AJ18" s="4">
        <v>0.092</v>
      </c>
      <c r="AK18" s="4">
        <v>0.18</v>
      </c>
      <c r="AL18" s="4">
        <v>1</v>
      </c>
      <c r="AM18" s="4">
        <v>1</v>
      </c>
      <c r="AN18" s="4">
        <v>0.2</v>
      </c>
      <c r="AO18" s="4">
        <v>1.5</v>
      </c>
      <c r="AP18" s="4">
        <v>1</v>
      </c>
      <c r="AQ18" s="4">
        <v>1</v>
      </c>
      <c r="AR18" s="4">
        <v>1</v>
      </c>
      <c r="AS18" s="4">
        <v>1</v>
      </c>
      <c r="AT18" s="4">
        <v>1</v>
      </c>
      <c r="AU18" s="4">
        <v>100</v>
      </c>
      <c r="AV18" s="4">
        <v>1</v>
      </c>
      <c r="AW18" s="4">
        <v>1</v>
      </c>
      <c r="AX18" s="4">
        <v>1</v>
      </c>
    </row>
    <row r="19" spans="1:50" ht="10.5">
      <c r="A19" s="4" t="str">
        <f>'Форма 4т'!A214</f>
        <v>11.</v>
      </c>
      <c r="B19" s="4">
        <v>1</v>
      </c>
      <c r="C19" s="4">
        <v>1</v>
      </c>
      <c r="D19" s="4">
        <v>1</v>
      </c>
      <c r="E19" s="4">
        <v>1</v>
      </c>
      <c r="F19" s="4">
        <v>1</v>
      </c>
      <c r="G19" s="4">
        <v>1</v>
      </c>
      <c r="H19" s="4">
        <v>1</v>
      </c>
      <c r="I19" s="4">
        <v>1</v>
      </c>
      <c r="J19" s="4">
        <v>1</v>
      </c>
      <c r="K19" s="4">
        <v>0</v>
      </c>
      <c r="L19" s="4">
        <v>0</v>
      </c>
      <c r="M19" s="4">
        <v>100</v>
      </c>
      <c r="N19" s="4">
        <v>0</v>
      </c>
      <c r="O19" s="4">
        <v>0</v>
      </c>
      <c r="P19" s="4">
        <v>1</v>
      </c>
      <c r="Q19" s="4">
        <v>1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1.7</v>
      </c>
      <c r="AH19" s="4">
        <v>1.6</v>
      </c>
      <c r="AI19" s="4">
        <v>1.29</v>
      </c>
      <c r="AJ19" s="4">
        <v>0.092</v>
      </c>
      <c r="AK19" s="4">
        <v>0.18</v>
      </c>
      <c r="AL19" s="4">
        <v>1</v>
      </c>
      <c r="AM19" s="4">
        <v>1</v>
      </c>
      <c r="AN19" s="4">
        <v>0.2</v>
      </c>
      <c r="AO19" s="4">
        <v>1.5</v>
      </c>
      <c r="AP19" s="4">
        <v>1</v>
      </c>
      <c r="AQ19" s="4">
        <v>1</v>
      </c>
      <c r="AR19" s="4">
        <v>1</v>
      </c>
      <c r="AS19" s="4">
        <v>1</v>
      </c>
      <c r="AT19" s="4">
        <v>1</v>
      </c>
      <c r="AU19" s="4">
        <v>100</v>
      </c>
      <c r="AV19" s="4">
        <v>1</v>
      </c>
      <c r="AW19" s="4">
        <v>1</v>
      </c>
      <c r="AX19" s="4">
        <v>1</v>
      </c>
    </row>
    <row r="20" spans="1:50" ht="10.5">
      <c r="A20" s="4" t="str">
        <f>'Форма 4т'!A234</f>
        <v>12.</v>
      </c>
      <c r="B20" s="4">
        <v>1</v>
      </c>
      <c r="C20" s="4">
        <v>1</v>
      </c>
      <c r="D20" s="4">
        <v>1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  <c r="J20" s="4">
        <v>1</v>
      </c>
      <c r="K20" s="4">
        <v>0</v>
      </c>
      <c r="L20" s="4">
        <v>0</v>
      </c>
      <c r="M20" s="4">
        <v>100</v>
      </c>
      <c r="N20" s="4">
        <v>0</v>
      </c>
      <c r="O20" s="4">
        <v>0</v>
      </c>
      <c r="P20" s="4">
        <v>1</v>
      </c>
      <c r="Q20" s="4">
        <v>1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1.7</v>
      </c>
      <c r="AH20" s="4">
        <v>1.6</v>
      </c>
      <c r="AI20" s="4">
        <v>1.29</v>
      </c>
      <c r="AJ20" s="4">
        <v>0.092</v>
      </c>
      <c r="AK20" s="4">
        <v>0.18</v>
      </c>
      <c r="AL20" s="4">
        <v>1</v>
      </c>
      <c r="AM20" s="4">
        <v>1</v>
      </c>
      <c r="AN20" s="4">
        <v>0.2</v>
      </c>
      <c r="AO20" s="4">
        <v>1.5</v>
      </c>
      <c r="AP20" s="4">
        <v>1</v>
      </c>
      <c r="AQ20" s="4">
        <v>1</v>
      </c>
      <c r="AR20" s="4">
        <v>1</v>
      </c>
      <c r="AS20" s="4">
        <v>1</v>
      </c>
      <c r="AT20" s="4">
        <v>1</v>
      </c>
      <c r="AU20" s="4">
        <v>100</v>
      </c>
      <c r="AV20" s="4">
        <v>1</v>
      </c>
      <c r="AW20" s="4">
        <v>1</v>
      </c>
      <c r="AX20" s="4">
        <v>1</v>
      </c>
    </row>
    <row r="21" spans="1:50" ht="10.5">
      <c r="A21" s="4" t="str">
        <f>'Форма 4т'!A254</f>
        <v>13.</v>
      </c>
      <c r="B21" s="4">
        <v>1</v>
      </c>
      <c r="C21" s="4">
        <v>1</v>
      </c>
      <c r="D21" s="4">
        <v>1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4">
        <v>0</v>
      </c>
      <c r="L21" s="4">
        <v>0</v>
      </c>
      <c r="M21" s="4">
        <v>100</v>
      </c>
      <c r="N21" s="4">
        <v>0</v>
      </c>
      <c r="O21" s="4">
        <v>0</v>
      </c>
      <c r="P21" s="4">
        <v>1</v>
      </c>
      <c r="Q21" s="4">
        <v>1</v>
      </c>
      <c r="R21" s="4">
        <v>0</v>
      </c>
      <c r="S21" s="4">
        <v>0</v>
      </c>
      <c r="T21" s="4">
        <v>1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1.7</v>
      </c>
      <c r="AH21" s="4">
        <v>1.6</v>
      </c>
      <c r="AI21" s="4">
        <v>1.29</v>
      </c>
      <c r="AJ21" s="4">
        <v>0.092</v>
      </c>
      <c r="AK21" s="4">
        <v>0.18</v>
      </c>
      <c r="AL21" s="4">
        <v>1</v>
      </c>
      <c r="AM21" s="4">
        <v>1</v>
      </c>
      <c r="AN21" s="4">
        <v>0.2</v>
      </c>
      <c r="AO21" s="4">
        <v>1.5</v>
      </c>
      <c r="AP21" s="4">
        <v>1</v>
      </c>
      <c r="AQ21" s="4">
        <v>1</v>
      </c>
      <c r="AR21" s="4">
        <v>1</v>
      </c>
      <c r="AS21" s="4">
        <v>1</v>
      </c>
      <c r="AT21" s="4">
        <v>1</v>
      </c>
      <c r="AU21" s="4">
        <v>100</v>
      </c>
      <c r="AV21" s="4">
        <v>1</v>
      </c>
      <c r="AW21" s="4">
        <v>1</v>
      </c>
      <c r="AX21" s="4">
        <v>1</v>
      </c>
    </row>
    <row r="22" spans="1:50" ht="10.5">
      <c r="A22" s="4" t="str">
        <f>'Форма 4т'!A274</f>
        <v>14.</v>
      </c>
      <c r="B22" s="4">
        <v>1</v>
      </c>
      <c r="C22" s="4">
        <v>1</v>
      </c>
      <c r="D22" s="4">
        <v>1</v>
      </c>
      <c r="E22" s="4">
        <v>1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>
        <v>0</v>
      </c>
      <c r="L22" s="4">
        <v>0</v>
      </c>
      <c r="M22" s="4">
        <v>100</v>
      </c>
      <c r="N22" s="4">
        <v>0</v>
      </c>
      <c r="O22" s="4">
        <v>0</v>
      </c>
      <c r="P22" s="4">
        <v>1</v>
      </c>
      <c r="Q22" s="4">
        <v>1</v>
      </c>
      <c r="R22" s="4">
        <v>0</v>
      </c>
      <c r="S22" s="4">
        <v>0</v>
      </c>
      <c r="T22" s="4">
        <v>1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1.7</v>
      </c>
      <c r="AH22" s="4">
        <v>1.6</v>
      </c>
      <c r="AI22" s="4">
        <v>1.29</v>
      </c>
      <c r="AJ22" s="4">
        <v>0.092</v>
      </c>
      <c r="AK22" s="4">
        <v>0.18</v>
      </c>
      <c r="AL22" s="4">
        <v>1</v>
      </c>
      <c r="AM22" s="4">
        <v>1</v>
      </c>
      <c r="AN22" s="4">
        <v>0.2</v>
      </c>
      <c r="AO22" s="4">
        <v>1.5</v>
      </c>
      <c r="AP22" s="4">
        <v>1</v>
      </c>
      <c r="AQ22" s="4">
        <v>1</v>
      </c>
      <c r="AR22" s="4">
        <v>1</v>
      </c>
      <c r="AS22" s="4">
        <v>1</v>
      </c>
      <c r="AT22" s="4">
        <v>1</v>
      </c>
      <c r="AU22" s="4">
        <v>100</v>
      </c>
      <c r="AV22" s="4">
        <v>1</v>
      </c>
      <c r="AW22" s="4">
        <v>1</v>
      </c>
      <c r="AX22" s="4">
        <v>1</v>
      </c>
    </row>
    <row r="23" spans="1:50" ht="10.5">
      <c r="A23" s="4" t="str">
        <f>'Форма 4т'!A293</f>
        <v>15.</v>
      </c>
      <c r="B23" s="4">
        <v>1</v>
      </c>
      <c r="C23" s="4">
        <v>1</v>
      </c>
      <c r="D23" s="4">
        <v>1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>
        <v>0</v>
      </c>
      <c r="L23" s="4">
        <v>0</v>
      </c>
      <c r="M23" s="4">
        <v>100</v>
      </c>
      <c r="N23" s="4">
        <v>0</v>
      </c>
      <c r="O23" s="4">
        <v>0</v>
      </c>
      <c r="P23" s="4">
        <v>1</v>
      </c>
      <c r="Q23" s="4">
        <v>1</v>
      </c>
      <c r="R23" s="4">
        <v>0</v>
      </c>
      <c r="S23" s="4">
        <v>0</v>
      </c>
      <c r="T23" s="4">
        <v>1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1.7</v>
      </c>
      <c r="AH23" s="4">
        <v>1.6</v>
      </c>
      <c r="AI23" s="4">
        <v>1.29</v>
      </c>
      <c r="AJ23" s="4">
        <v>0.092</v>
      </c>
      <c r="AK23" s="4">
        <v>0.18</v>
      </c>
      <c r="AL23" s="4">
        <v>1</v>
      </c>
      <c r="AM23" s="4">
        <v>1</v>
      </c>
      <c r="AN23" s="4">
        <v>0.2</v>
      </c>
      <c r="AO23" s="4">
        <v>1.5</v>
      </c>
      <c r="AP23" s="4">
        <v>1</v>
      </c>
      <c r="AQ23" s="4">
        <v>1</v>
      </c>
      <c r="AR23" s="4">
        <v>1</v>
      </c>
      <c r="AS23" s="4">
        <v>1</v>
      </c>
      <c r="AT23" s="4">
        <v>1</v>
      </c>
      <c r="AU23" s="4">
        <v>100</v>
      </c>
      <c r="AV23" s="4">
        <v>1</v>
      </c>
      <c r="AW23" s="4">
        <v>1</v>
      </c>
      <c r="AX23" s="4">
        <v>1</v>
      </c>
    </row>
    <row r="24" spans="1:50" ht="10.5">
      <c r="A24" s="4" t="str">
        <f>'Форма 4т'!A311</f>
        <v>16.</v>
      </c>
      <c r="B24" s="4">
        <v>1</v>
      </c>
      <c r="C24" s="4">
        <v>1</v>
      </c>
      <c r="D24" s="4">
        <v>1</v>
      </c>
      <c r="E24" s="4">
        <v>1</v>
      </c>
      <c r="F24" s="4">
        <v>1</v>
      </c>
      <c r="G24" s="4">
        <v>1</v>
      </c>
      <c r="H24" s="4">
        <v>1</v>
      </c>
      <c r="I24" s="4">
        <v>1</v>
      </c>
      <c r="J24" s="4">
        <v>1</v>
      </c>
      <c r="K24" s="4">
        <v>0</v>
      </c>
      <c r="L24" s="4">
        <v>0</v>
      </c>
      <c r="M24" s="4">
        <v>100</v>
      </c>
      <c r="N24" s="4">
        <v>0</v>
      </c>
      <c r="O24" s="4">
        <v>0</v>
      </c>
      <c r="P24" s="4">
        <v>1</v>
      </c>
      <c r="Q24" s="4">
        <v>1</v>
      </c>
      <c r="R24" s="4">
        <v>0</v>
      </c>
      <c r="S24" s="4">
        <v>0</v>
      </c>
      <c r="T24" s="4">
        <v>1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1.7</v>
      </c>
      <c r="AH24" s="4">
        <v>1.6</v>
      </c>
      <c r="AI24" s="4">
        <v>1.29</v>
      </c>
      <c r="AJ24" s="4">
        <v>0.092</v>
      </c>
      <c r="AK24" s="4">
        <v>0.18</v>
      </c>
      <c r="AL24" s="4">
        <v>1</v>
      </c>
      <c r="AM24" s="4">
        <v>1</v>
      </c>
      <c r="AN24" s="4">
        <v>0.2</v>
      </c>
      <c r="AO24" s="4">
        <v>1.5</v>
      </c>
      <c r="AP24" s="4">
        <v>1</v>
      </c>
      <c r="AQ24" s="4">
        <v>1</v>
      </c>
      <c r="AR24" s="4">
        <v>1</v>
      </c>
      <c r="AS24" s="4">
        <v>1</v>
      </c>
      <c r="AT24" s="4">
        <v>1</v>
      </c>
      <c r="AU24" s="4">
        <v>100</v>
      </c>
      <c r="AV24" s="4">
        <v>1</v>
      </c>
      <c r="AW24" s="4">
        <v>1</v>
      </c>
      <c r="AX24" s="4">
        <v>1</v>
      </c>
    </row>
    <row r="25" spans="1:50" ht="10.5">
      <c r="A25" s="4" t="str">
        <f>'Форма 4т'!A330</f>
        <v>17.</v>
      </c>
      <c r="B25" s="4">
        <v>1</v>
      </c>
      <c r="C25" s="4">
        <v>1</v>
      </c>
      <c r="D25" s="4">
        <v>1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  <c r="J25" s="4">
        <v>1</v>
      </c>
      <c r="K25" s="4">
        <v>0</v>
      </c>
      <c r="L25" s="4">
        <v>0</v>
      </c>
      <c r="M25" s="4">
        <v>100</v>
      </c>
      <c r="N25" s="4">
        <v>0</v>
      </c>
      <c r="O25" s="4">
        <v>0</v>
      </c>
      <c r="P25" s="4">
        <v>1</v>
      </c>
      <c r="Q25" s="4">
        <v>1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1.7</v>
      </c>
      <c r="AH25" s="4">
        <v>1.6</v>
      </c>
      <c r="AI25" s="4">
        <v>1.29</v>
      </c>
      <c r="AJ25" s="4">
        <v>0.092</v>
      </c>
      <c r="AK25" s="4">
        <v>0.18</v>
      </c>
      <c r="AL25" s="4">
        <v>1</v>
      </c>
      <c r="AM25" s="4">
        <v>1</v>
      </c>
      <c r="AN25" s="4">
        <v>0.2</v>
      </c>
      <c r="AO25" s="4">
        <v>1.5</v>
      </c>
      <c r="AP25" s="4">
        <v>1</v>
      </c>
      <c r="AQ25" s="4">
        <v>1</v>
      </c>
      <c r="AR25" s="4">
        <v>1</v>
      </c>
      <c r="AS25" s="4">
        <v>1</v>
      </c>
      <c r="AT25" s="4">
        <v>1</v>
      </c>
      <c r="AU25" s="4">
        <v>100</v>
      </c>
      <c r="AV25" s="4">
        <v>1</v>
      </c>
      <c r="AW25" s="4">
        <v>1</v>
      </c>
      <c r="AX25" s="4">
        <v>1</v>
      </c>
    </row>
    <row r="27" spans="2:14" ht="10.5">
      <c r="B27" s="83" t="s">
        <v>151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</row>
    <row r="28" spans="2:14" ht="10.5"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</row>
    <row r="29" spans="1:50" ht="10.5">
      <c r="A29" s="4" t="str">
        <f>'Форма 4т'!A432</f>
        <v>18.</v>
      </c>
      <c r="B29" s="4">
        <v>1</v>
      </c>
      <c r="C29" s="4">
        <v>1</v>
      </c>
      <c r="D29" s="4">
        <v>1</v>
      </c>
      <c r="E29" s="4">
        <v>1</v>
      </c>
      <c r="F29" s="4">
        <v>1</v>
      </c>
      <c r="G29" s="4">
        <v>1</v>
      </c>
      <c r="H29" s="4">
        <v>1</v>
      </c>
      <c r="I29" s="4">
        <v>1</v>
      </c>
      <c r="J29" s="4">
        <v>1</v>
      </c>
      <c r="K29" s="4">
        <v>0</v>
      </c>
      <c r="L29" s="4">
        <v>0</v>
      </c>
      <c r="M29" s="4">
        <v>100</v>
      </c>
      <c r="N29" s="4">
        <v>0</v>
      </c>
      <c r="O29" s="4">
        <v>0</v>
      </c>
      <c r="P29" s="4">
        <v>1</v>
      </c>
      <c r="Q29" s="4">
        <v>1</v>
      </c>
      <c r="R29" s="4">
        <v>0</v>
      </c>
      <c r="S29" s="4">
        <v>0</v>
      </c>
      <c r="T29" s="4">
        <v>1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1.7</v>
      </c>
      <c r="AH29" s="4">
        <v>1.6</v>
      </c>
      <c r="AI29" s="4">
        <v>1.29</v>
      </c>
      <c r="AJ29" s="4">
        <v>0.092</v>
      </c>
      <c r="AK29" s="4">
        <v>0.18</v>
      </c>
      <c r="AL29" s="4">
        <v>1</v>
      </c>
      <c r="AM29" s="4">
        <v>1</v>
      </c>
      <c r="AN29" s="4">
        <v>0.2</v>
      </c>
      <c r="AO29" s="4">
        <v>1.5</v>
      </c>
      <c r="AP29" s="4">
        <v>1</v>
      </c>
      <c r="AQ29" s="4">
        <v>1</v>
      </c>
      <c r="AR29" s="4">
        <v>1</v>
      </c>
      <c r="AS29" s="4">
        <v>1</v>
      </c>
      <c r="AT29" s="4">
        <v>1</v>
      </c>
      <c r="AU29" s="4">
        <v>100</v>
      </c>
      <c r="AV29" s="4">
        <v>1</v>
      </c>
      <c r="AW29" s="4">
        <v>1</v>
      </c>
      <c r="AX29" s="4">
        <v>1</v>
      </c>
    </row>
    <row r="30" spans="1:50" ht="10.5">
      <c r="A30" s="4" t="str">
        <f>'Форма 4т'!A450</f>
        <v>19.</v>
      </c>
      <c r="B30" s="4">
        <v>1</v>
      </c>
      <c r="C30" s="4">
        <v>1</v>
      </c>
      <c r="D30" s="4">
        <v>1</v>
      </c>
      <c r="E30" s="4">
        <v>1</v>
      </c>
      <c r="F30" s="4">
        <v>1</v>
      </c>
      <c r="G30" s="4">
        <v>1</v>
      </c>
      <c r="H30" s="4">
        <v>1</v>
      </c>
      <c r="I30" s="4">
        <v>1</v>
      </c>
      <c r="J30" s="4">
        <v>1</v>
      </c>
      <c r="K30" s="4">
        <v>0</v>
      </c>
      <c r="L30" s="4">
        <v>0</v>
      </c>
      <c r="M30" s="4">
        <v>100</v>
      </c>
      <c r="N30" s="4">
        <v>0</v>
      </c>
      <c r="O30" s="4">
        <v>0</v>
      </c>
      <c r="P30" s="4">
        <v>1</v>
      </c>
      <c r="Q30" s="4">
        <v>1</v>
      </c>
      <c r="R30" s="4">
        <v>0</v>
      </c>
      <c r="S30" s="4">
        <v>0</v>
      </c>
      <c r="T30" s="4">
        <v>1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1.7</v>
      </c>
      <c r="AH30" s="4">
        <v>1.6</v>
      </c>
      <c r="AI30" s="4">
        <v>1.29</v>
      </c>
      <c r="AJ30" s="4">
        <v>0.092</v>
      </c>
      <c r="AK30" s="4">
        <v>0.18</v>
      </c>
      <c r="AL30" s="4">
        <v>1</v>
      </c>
      <c r="AM30" s="4">
        <v>1</v>
      </c>
      <c r="AN30" s="4">
        <v>0.2</v>
      </c>
      <c r="AO30" s="4">
        <v>1.5</v>
      </c>
      <c r="AP30" s="4">
        <v>1</v>
      </c>
      <c r="AQ30" s="4">
        <v>1</v>
      </c>
      <c r="AR30" s="4">
        <v>1</v>
      </c>
      <c r="AS30" s="4">
        <v>1</v>
      </c>
      <c r="AT30" s="4">
        <v>1</v>
      </c>
      <c r="AU30" s="4">
        <v>100</v>
      </c>
      <c r="AV30" s="4">
        <v>1</v>
      </c>
      <c r="AW30" s="4">
        <v>1</v>
      </c>
      <c r="AX30" s="4">
        <v>1</v>
      </c>
    </row>
    <row r="32" spans="2:14" ht="10.5">
      <c r="B32" s="83" t="s">
        <v>161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</row>
    <row r="33" spans="2:14" ht="10.5"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</row>
    <row r="34" spans="1:50" ht="10.5">
      <c r="A34" s="4" t="str">
        <f>'Форма 4т'!A555</f>
        <v>20.</v>
      </c>
      <c r="B34" s="4">
        <v>1</v>
      </c>
      <c r="C34" s="4">
        <v>1</v>
      </c>
      <c r="D34" s="4">
        <v>1</v>
      </c>
      <c r="E34" s="4">
        <v>1</v>
      </c>
      <c r="F34" s="4">
        <v>1</v>
      </c>
      <c r="G34" s="4">
        <v>1</v>
      </c>
      <c r="H34" s="4">
        <v>1</v>
      </c>
      <c r="I34" s="4">
        <v>1</v>
      </c>
      <c r="J34" s="4">
        <v>1</v>
      </c>
      <c r="K34" s="4">
        <v>0</v>
      </c>
      <c r="L34" s="4">
        <v>0</v>
      </c>
      <c r="M34" s="4">
        <v>100</v>
      </c>
      <c r="N34" s="4">
        <v>0</v>
      </c>
      <c r="O34" s="4">
        <v>0</v>
      </c>
      <c r="P34" s="4">
        <v>1</v>
      </c>
      <c r="Q34" s="4">
        <v>1</v>
      </c>
      <c r="R34" s="4">
        <v>0</v>
      </c>
      <c r="S34" s="4">
        <v>0</v>
      </c>
      <c r="T34" s="4">
        <v>1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1.7</v>
      </c>
      <c r="AH34" s="4">
        <v>1.6</v>
      </c>
      <c r="AI34" s="4">
        <v>1.29</v>
      </c>
      <c r="AJ34" s="4">
        <v>0.092</v>
      </c>
      <c r="AK34" s="4">
        <v>0.18</v>
      </c>
      <c r="AL34" s="4">
        <v>1</v>
      </c>
      <c r="AM34" s="4">
        <v>1</v>
      </c>
      <c r="AN34" s="4">
        <v>0.2</v>
      </c>
      <c r="AO34" s="4">
        <v>1.5</v>
      </c>
      <c r="AP34" s="4">
        <v>1</v>
      </c>
      <c r="AQ34" s="4">
        <v>1</v>
      </c>
      <c r="AR34" s="4">
        <v>1</v>
      </c>
      <c r="AS34" s="4">
        <v>1</v>
      </c>
      <c r="AT34" s="4">
        <v>1</v>
      </c>
      <c r="AU34" s="4">
        <v>100</v>
      </c>
      <c r="AV34" s="4">
        <v>1</v>
      </c>
      <c r="AW34" s="4">
        <v>1</v>
      </c>
      <c r="AX34" s="4">
        <v>1</v>
      </c>
    </row>
    <row r="35" spans="1:50" ht="10.5">
      <c r="A35" s="4" t="str">
        <f>'Форма 4т'!A574</f>
        <v>21.</v>
      </c>
      <c r="B35" s="4">
        <v>1</v>
      </c>
      <c r="C35" s="4">
        <v>1</v>
      </c>
      <c r="D35" s="4">
        <v>1</v>
      </c>
      <c r="E35" s="4">
        <v>1</v>
      </c>
      <c r="F35" s="4">
        <v>1</v>
      </c>
      <c r="G35" s="4">
        <v>1</v>
      </c>
      <c r="H35" s="4">
        <v>1</v>
      </c>
      <c r="I35" s="4">
        <v>1</v>
      </c>
      <c r="J35" s="4">
        <v>1</v>
      </c>
      <c r="K35" s="4">
        <v>0</v>
      </c>
      <c r="L35" s="4">
        <v>0</v>
      </c>
      <c r="M35" s="4">
        <v>100</v>
      </c>
      <c r="N35" s="4">
        <v>0</v>
      </c>
      <c r="O35" s="4">
        <v>0</v>
      </c>
      <c r="P35" s="4">
        <v>1</v>
      </c>
      <c r="Q35" s="4">
        <v>1</v>
      </c>
      <c r="R35" s="4">
        <v>0</v>
      </c>
      <c r="S35" s="4">
        <v>0</v>
      </c>
      <c r="T35" s="4">
        <v>1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1.7</v>
      </c>
      <c r="AH35" s="4">
        <v>1.6</v>
      </c>
      <c r="AI35" s="4">
        <v>1.29</v>
      </c>
      <c r="AJ35" s="4">
        <v>0.092</v>
      </c>
      <c r="AK35" s="4">
        <v>0.18</v>
      </c>
      <c r="AL35" s="4">
        <v>1</v>
      </c>
      <c r="AM35" s="4">
        <v>1</v>
      </c>
      <c r="AN35" s="4">
        <v>0.2</v>
      </c>
      <c r="AO35" s="4">
        <v>1.5</v>
      </c>
      <c r="AP35" s="4">
        <v>1</v>
      </c>
      <c r="AQ35" s="4">
        <v>1</v>
      </c>
      <c r="AR35" s="4">
        <v>1</v>
      </c>
      <c r="AS35" s="4">
        <v>1</v>
      </c>
      <c r="AT35" s="4">
        <v>1</v>
      </c>
      <c r="AU35" s="4">
        <v>100</v>
      </c>
      <c r="AV35" s="4">
        <v>1</v>
      </c>
      <c r="AW35" s="4">
        <v>1</v>
      </c>
      <c r="AX35" s="4">
        <v>1</v>
      </c>
    </row>
    <row r="36" spans="1:50" ht="10.5">
      <c r="A36" s="4" t="str">
        <f>'Форма 4т'!A595</f>
        <v>22.</v>
      </c>
      <c r="B36" s="4">
        <v>1</v>
      </c>
      <c r="C36" s="4">
        <v>1</v>
      </c>
      <c r="D36" s="4">
        <v>1</v>
      </c>
      <c r="E36" s="4">
        <v>1</v>
      </c>
      <c r="F36" s="4">
        <v>1</v>
      </c>
      <c r="G36" s="4">
        <v>1</v>
      </c>
      <c r="H36" s="4">
        <v>1</v>
      </c>
      <c r="I36" s="4">
        <v>1</v>
      </c>
      <c r="J36" s="4">
        <v>1</v>
      </c>
      <c r="K36" s="4">
        <v>0</v>
      </c>
      <c r="L36" s="4">
        <v>0</v>
      </c>
      <c r="M36" s="4">
        <v>100</v>
      </c>
      <c r="N36" s="4">
        <v>0</v>
      </c>
      <c r="O36" s="4">
        <v>0</v>
      </c>
      <c r="P36" s="4">
        <v>1</v>
      </c>
      <c r="Q36" s="4">
        <v>1</v>
      </c>
      <c r="R36" s="4">
        <v>0</v>
      </c>
      <c r="S36" s="4">
        <v>0</v>
      </c>
      <c r="T36" s="4">
        <v>1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1.7</v>
      </c>
      <c r="AH36" s="4">
        <v>1.6</v>
      </c>
      <c r="AI36" s="4">
        <v>1.29</v>
      </c>
      <c r="AJ36" s="4">
        <v>0.092</v>
      </c>
      <c r="AK36" s="4">
        <v>0.18</v>
      </c>
      <c r="AL36" s="4">
        <v>1</v>
      </c>
      <c r="AM36" s="4">
        <v>1</v>
      </c>
      <c r="AN36" s="4">
        <v>0.2</v>
      </c>
      <c r="AO36" s="4">
        <v>1.5</v>
      </c>
      <c r="AP36" s="4">
        <v>1</v>
      </c>
      <c r="AQ36" s="4">
        <v>1</v>
      </c>
      <c r="AR36" s="4">
        <v>1</v>
      </c>
      <c r="AS36" s="4">
        <v>1</v>
      </c>
      <c r="AT36" s="4">
        <v>1</v>
      </c>
      <c r="AU36" s="4">
        <v>100</v>
      </c>
      <c r="AV36" s="4">
        <v>1</v>
      </c>
      <c r="AW36" s="4">
        <v>1</v>
      </c>
      <c r="AX36" s="4">
        <v>1</v>
      </c>
    </row>
    <row r="37" spans="1:50" ht="10.5">
      <c r="A37" s="4" t="str">
        <f>'Форма 4т'!A614</f>
        <v>23.</v>
      </c>
      <c r="B37" s="4">
        <v>1</v>
      </c>
      <c r="C37" s="4">
        <v>1</v>
      </c>
      <c r="D37" s="4">
        <v>1</v>
      </c>
      <c r="E37" s="4">
        <v>1</v>
      </c>
      <c r="F37" s="4">
        <v>1</v>
      </c>
      <c r="G37" s="4">
        <v>1</v>
      </c>
      <c r="H37" s="4">
        <v>1</v>
      </c>
      <c r="I37" s="4">
        <v>1</v>
      </c>
      <c r="J37" s="4">
        <v>1</v>
      </c>
      <c r="K37" s="4">
        <v>0</v>
      </c>
      <c r="L37" s="4">
        <v>0</v>
      </c>
      <c r="M37" s="4">
        <v>100</v>
      </c>
      <c r="N37" s="4">
        <v>0</v>
      </c>
      <c r="O37" s="4">
        <v>0</v>
      </c>
      <c r="P37" s="4">
        <v>1</v>
      </c>
      <c r="Q37" s="4">
        <v>1</v>
      </c>
      <c r="R37" s="4">
        <v>0</v>
      </c>
      <c r="S37" s="4">
        <v>0</v>
      </c>
      <c r="T37" s="4">
        <v>1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1.7</v>
      </c>
      <c r="AH37" s="4">
        <v>1.6</v>
      </c>
      <c r="AI37" s="4">
        <v>1.29</v>
      </c>
      <c r="AJ37" s="4">
        <v>0.092</v>
      </c>
      <c r="AK37" s="4">
        <v>0.18</v>
      </c>
      <c r="AL37" s="4">
        <v>1</v>
      </c>
      <c r="AM37" s="4">
        <v>1</v>
      </c>
      <c r="AN37" s="4">
        <v>0.2</v>
      </c>
      <c r="AO37" s="4">
        <v>1.5</v>
      </c>
      <c r="AP37" s="4">
        <v>1</v>
      </c>
      <c r="AQ37" s="4">
        <v>1</v>
      </c>
      <c r="AR37" s="4">
        <v>1</v>
      </c>
      <c r="AS37" s="4">
        <v>1</v>
      </c>
      <c r="AT37" s="4">
        <v>1</v>
      </c>
      <c r="AU37" s="4">
        <v>100</v>
      </c>
      <c r="AV37" s="4">
        <v>1</v>
      </c>
      <c r="AW37" s="4">
        <v>1</v>
      </c>
      <c r="AX37" s="4">
        <v>1</v>
      </c>
    </row>
    <row r="38" spans="1:50" ht="10.5">
      <c r="A38" s="4" t="str">
        <f>'Форма 4т'!A633</f>
        <v>24.</v>
      </c>
      <c r="B38" s="4">
        <v>1</v>
      </c>
      <c r="C38" s="4">
        <v>1</v>
      </c>
      <c r="D38" s="4">
        <v>1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4">
        <v>1</v>
      </c>
      <c r="K38" s="4">
        <v>0</v>
      </c>
      <c r="L38" s="4">
        <v>0</v>
      </c>
      <c r="M38" s="4">
        <v>100</v>
      </c>
      <c r="N38" s="4">
        <v>0</v>
      </c>
      <c r="O38" s="4">
        <v>0</v>
      </c>
      <c r="P38" s="4">
        <v>1</v>
      </c>
      <c r="Q38" s="4">
        <v>1</v>
      </c>
      <c r="R38" s="4">
        <v>0</v>
      </c>
      <c r="S38" s="4">
        <v>0</v>
      </c>
      <c r="T38" s="4">
        <v>1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1.7</v>
      </c>
      <c r="AH38" s="4">
        <v>1.6</v>
      </c>
      <c r="AI38" s="4">
        <v>1.29</v>
      </c>
      <c r="AJ38" s="4">
        <v>0.092</v>
      </c>
      <c r="AK38" s="4">
        <v>0.18</v>
      </c>
      <c r="AL38" s="4">
        <v>1</v>
      </c>
      <c r="AM38" s="4">
        <v>1</v>
      </c>
      <c r="AN38" s="4">
        <v>0.2</v>
      </c>
      <c r="AO38" s="4">
        <v>1.5</v>
      </c>
      <c r="AP38" s="4">
        <v>1</v>
      </c>
      <c r="AQ38" s="4">
        <v>1</v>
      </c>
      <c r="AR38" s="4">
        <v>1</v>
      </c>
      <c r="AS38" s="4">
        <v>1</v>
      </c>
      <c r="AT38" s="4">
        <v>1</v>
      </c>
      <c r="AU38" s="4">
        <v>100</v>
      </c>
      <c r="AV38" s="4">
        <v>1</v>
      </c>
      <c r="AW38" s="4">
        <v>1</v>
      </c>
      <c r="AX38" s="4">
        <v>1</v>
      </c>
    </row>
    <row r="39" spans="1:50" ht="10.5">
      <c r="A39" s="4" t="str">
        <f>'Форма 4т'!A652</f>
        <v>25.</v>
      </c>
      <c r="B39" s="4">
        <v>1</v>
      </c>
      <c r="C39" s="4">
        <v>1</v>
      </c>
      <c r="D39" s="4">
        <v>1</v>
      </c>
      <c r="E39" s="4">
        <v>1</v>
      </c>
      <c r="F39" s="4">
        <v>1</v>
      </c>
      <c r="G39" s="4">
        <v>1</v>
      </c>
      <c r="H39" s="4">
        <v>1</v>
      </c>
      <c r="I39" s="4">
        <v>1</v>
      </c>
      <c r="J39" s="4">
        <v>1</v>
      </c>
      <c r="K39" s="4">
        <v>0</v>
      </c>
      <c r="L39" s="4">
        <v>0</v>
      </c>
      <c r="M39" s="4">
        <v>100</v>
      </c>
      <c r="N39" s="4">
        <v>0</v>
      </c>
      <c r="O39" s="4">
        <v>0</v>
      </c>
      <c r="P39" s="4">
        <v>1</v>
      </c>
      <c r="Q39" s="4">
        <v>1</v>
      </c>
      <c r="R39" s="4">
        <v>0</v>
      </c>
      <c r="S39" s="4">
        <v>0</v>
      </c>
      <c r="T39" s="4">
        <v>1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1.7</v>
      </c>
      <c r="AH39" s="4">
        <v>1.6</v>
      </c>
      <c r="AI39" s="4">
        <v>1.29</v>
      </c>
      <c r="AJ39" s="4">
        <v>0.092</v>
      </c>
      <c r="AK39" s="4">
        <v>0.18</v>
      </c>
      <c r="AL39" s="4">
        <v>1</v>
      </c>
      <c r="AM39" s="4">
        <v>1</v>
      </c>
      <c r="AN39" s="4">
        <v>0.2</v>
      </c>
      <c r="AO39" s="4">
        <v>1.5</v>
      </c>
      <c r="AP39" s="4">
        <v>1</v>
      </c>
      <c r="AQ39" s="4">
        <v>1</v>
      </c>
      <c r="AR39" s="4">
        <v>1</v>
      </c>
      <c r="AS39" s="4">
        <v>1</v>
      </c>
      <c r="AT39" s="4">
        <v>1</v>
      </c>
      <c r="AU39" s="4">
        <v>100</v>
      </c>
      <c r="AV39" s="4">
        <v>1</v>
      </c>
      <c r="AW39" s="4">
        <v>1</v>
      </c>
      <c r="AX39" s="4">
        <v>1</v>
      </c>
    </row>
    <row r="40" spans="1:50" ht="10.5">
      <c r="A40" s="4" t="str">
        <f>'Форма 4т'!A670</f>
        <v>26.</v>
      </c>
      <c r="B40" s="4">
        <v>1</v>
      </c>
      <c r="C40" s="4">
        <v>1</v>
      </c>
      <c r="D40" s="4">
        <v>1</v>
      </c>
      <c r="E40" s="4">
        <v>1</v>
      </c>
      <c r="F40" s="4">
        <v>1</v>
      </c>
      <c r="G40" s="4">
        <v>1</v>
      </c>
      <c r="H40" s="4">
        <v>1</v>
      </c>
      <c r="I40" s="4">
        <v>1</v>
      </c>
      <c r="J40" s="4">
        <v>1</v>
      </c>
      <c r="K40" s="4">
        <v>0</v>
      </c>
      <c r="L40" s="4">
        <v>0</v>
      </c>
      <c r="M40" s="4">
        <v>100</v>
      </c>
      <c r="N40" s="4">
        <v>0</v>
      </c>
      <c r="O40" s="4">
        <v>0</v>
      </c>
      <c r="P40" s="4">
        <v>1</v>
      </c>
      <c r="Q40" s="4">
        <v>1</v>
      </c>
      <c r="R40" s="4">
        <v>0</v>
      </c>
      <c r="S40" s="4">
        <v>0</v>
      </c>
      <c r="T40" s="4">
        <v>1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1.7</v>
      </c>
      <c r="AH40" s="4">
        <v>1.6</v>
      </c>
      <c r="AI40" s="4">
        <v>1.29</v>
      </c>
      <c r="AJ40" s="4">
        <v>0.092</v>
      </c>
      <c r="AK40" s="4">
        <v>0.18</v>
      </c>
      <c r="AL40" s="4">
        <v>1</v>
      </c>
      <c r="AM40" s="4">
        <v>1</v>
      </c>
      <c r="AN40" s="4">
        <v>0.2</v>
      </c>
      <c r="AO40" s="4">
        <v>1.5</v>
      </c>
      <c r="AP40" s="4">
        <v>1</v>
      </c>
      <c r="AQ40" s="4">
        <v>1</v>
      </c>
      <c r="AR40" s="4">
        <v>1</v>
      </c>
      <c r="AS40" s="4">
        <v>1</v>
      </c>
      <c r="AT40" s="4">
        <v>1</v>
      </c>
      <c r="AU40" s="4">
        <v>100</v>
      </c>
      <c r="AV40" s="4">
        <v>1</v>
      </c>
      <c r="AW40" s="4">
        <v>1</v>
      </c>
      <c r="AX40" s="4">
        <v>1</v>
      </c>
    </row>
    <row r="42" spans="2:14" ht="10.5">
      <c r="B42" s="83" t="s">
        <v>186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</row>
    <row r="43" spans="2:14" ht="10.5"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</row>
    <row r="44" spans="1:50" ht="10.5">
      <c r="A44" s="4" t="str">
        <f>'Форма 4т'!A773</f>
        <v>27.</v>
      </c>
      <c r="B44" s="4">
        <v>1</v>
      </c>
      <c r="C44" s="4">
        <v>1</v>
      </c>
      <c r="D44" s="4">
        <v>1</v>
      </c>
      <c r="E44" s="4">
        <v>1</v>
      </c>
      <c r="F44" s="4">
        <v>1</v>
      </c>
      <c r="G44" s="4">
        <v>1</v>
      </c>
      <c r="H44" s="4">
        <v>1</v>
      </c>
      <c r="I44" s="4">
        <v>1</v>
      </c>
      <c r="J44" s="4">
        <v>1</v>
      </c>
      <c r="K44" s="4">
        <v>0</v>
      </c>
      <c r="L44" s="4">
        <v>0</v>
      </c>
      <c r="M44" s="4">
        <v>100</v>
      </c>
      <c r="N44" s="4">
        <v>0</v>
      </c>
      <c r="O44" s="4">
        <v>0</v>
      </c>
      <c r="P44" s="4">
        <v>1</v>
      </c>
      <c r="Q44" s="4">
        <v>1</v>
      </c>
      <c r="R44" s="4">
        <v>0</v>
      </c>
      <c r="S44" s="4">
        <v>0</v>
      </c>
      <c r="T44" s="4">
        <v>1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1.7</v>
      </c>
      <c r="AH44" s="4">
        <v>1.6</v>
      </c>
      <c r="AI44" s="4">
        <v>1.29</v>
      </c>
      <c r="AJ44" s="4">
        <v>0.092</v>
      </c>
      <c r="AK44" s="4">
        <v>0.18</v>
      </c>
      <c r="AL44" s="4">
        <v>1</v>
      </c>
      <c r="AM44" s="4">
        <v>1</v>
      </c>
      <c r="AN44" s="4">
        <v>0.2</v>
      </c>
      <c r="AO44" s="4">
        <v>1.5</v>
      </c>
      <c r="AP44" s="4">
        <v>1</v>
      </c>
      <c r="AQ44" s="4">
        <v>1</v>
      </c>
      <c r="AR44" s="4">
        <v>1</v>
      </c>
      <c r="AS44" s="4">
        <v>1</v>
      </c>
      <c r="AT44" s="4">
        <v>1</v>
      </c>
      <c r="AU44" s="4">
        <v>100</v>
      </c>
      <c r="AV44" s="4">
        <v>1</v>
      </c>
      <c r="AW44" s="4">
        <v>1</v>
      </c>
      <c r="AX44" s="4">
        <v>1</v>
      </c>
    </row>
    <row r="45" spans="1:50" ht="10.5">
      <c r="A45" s="4" t="str">
        <f>'Форма 4т'!A792</f>
        <v>28.</v>
      </c>
      <c r="B45" s="4">
        <v>1</v>
      </c>
      <c r="C45" s="4">
        <v>1</v>
      </c>
      <c r="D45" s="4">
        <v>1</v>
      </c>
      <c r="E45" s="4">
        <v>1</v>
      </c>
      <c r="F45" s="4">
        <v>1</v>
      </c>
      <c r="G45" s="4">
        <v>1</v>
      </c>
      <c r="H45" s="4">
        <v>1</v>
      </c>
      <c r="I45" s="4">
        <v>1</v>
      </c>
      <c r="J45" s="4">
        <v>1</v>
      </c>
      <c r="K45" s="4">
        <v>0</v>
      </c>
      <c r="L45" s="4">
        <v>0</v>
      </c>
      <c r="M45" s="4">
        <v>100</v>
      </c>
      <c r="N45" s="4">
        <v>0</v>
      </c>
      <c r="O45" s="4">
        <v>0</v>
      </c>
      <c r="P45" s="4">
        <v>1</v>
      </c>
      <c r="Q45" s="4">
        <v>1</v>
      </c>
      <c r="R45" s="4">
        <v>0</v>
      </c>
      <c r="S45" s="4">
        <v>0</v>
      </c>
      <c r="T45" s="4">
        <v>1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1.7</v>
      </c>
      <c r="AH45" s="4">
        <v>1.6</v>
      </c>
      <c r="AI45" s="4">
        <v>1.29</v>
      </c>
      <c r="AJ45" s="4">
        <v>0.092</v>
      </c>
      <c r="AK45" s="4">
        <v>0.18</v>
      </c>
      <c r="AL45" s="4">
        <v>1</v>
      </c>
      <c r="AM45" s="4">
        <v>1</v>
      </c>
      <c r="AN45" s="4">
        <v>0.2</v>
      </c>
      <c r="AO45" s="4">
        <v>1.5</v>
      </c>
      <c r="AP45" s="4">
        <v>1</v>
      </c>
      <c r="AQ45" s="4">
        <v>1</v>
      </c>
      <c r="AR45" s="4">
        <v>1</v>
      </c>
      <c r="AS45" s="4">
        <v>1</v>
      </c>
      <c r="AT45" s="4">
        <v>1</v>
      </c>
      <c r="AU45" s="4">
        <v>100</v>
      </c>
      <c r="AV45" s="4">
        <v>1</v>
      </c>
      <c r="AW45" s="4">
        <v>1</v>
      </c>
      <c r="AX45" s="4">
        <v>1</v>
      </c>
    </row>
    <row r="46" spans="1:50" ht="10.5">
      <c r="A46" s="4" t="str">
        <f>'Форма 4т'!A812</f>
        <v>29.</v>
      </c>
      <c r="B46" s="4">
        <v>1</v>
      </c>
      <c r="C46" s="4">
        <v>1</v>
      </c>
      <c r="D46" s="4">
        <v>1</v>
      </c>
      <c r="E46" s="4">
        <v>1</v>
      </c>
      <c r="F46" s="4">
        <v>1</v>
      </c>
      <c r="G46" s="4">
        <v>1</v>
      </c>
      <c r="H46" s="4">
        <v>1</v>
      </c>
      <c r="I46" s="4">
        <v>1</v>
      </c>
      <c r="J46" s="4">
        <v>1</v>
      </c>
      <c r="K46" s="4">
        <v>0</v>
      </c>
      <c r="L46" s="4">
        <v>0</v>
      </c>
      <c r="M46" s="4">
        <v>100</v>
      </c>
      <c r="N46" s="4">
        <v>0</v>
      </c>
      <c r="O46" s="4">
        <v>0</v>
      </c>
      <c r="P46" s="4">
        <v>1</v>
      </c>
      <c r="Q46" s="4">
        <v>1</v>
      </c>
      <c r="R46" s="4">
        <v>0</v>
      </c>
      <c r="S46" s="4">
        <v>0</v>
      </c>
      <c r="T46" s="4">
        <v>1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1.7</v>
      </c>
      <c r="AH46" s="4">
        <v>1.6</v>
      </c>
      <c r="AI46" s="4">
        <v>1.29</v>
      </c>
      <c r="AJ46" s="4">
        <v>0.092</v>
      </c>
      <c r="AK46" s="4">
        <v>0.18</v>
      </c>
      <c r="AL46" s="4">
        <v>1</v>
      </c>
      <c r="AM46" s="4">
        <v>1</v>
      </c>
      <c r="AN46" s="4">
        <v>0.2</v>
      </c>
      <c r="AO46" s="4">
        <v>1.5</v>
      </c>
      <c r="AP46" s="4">
        <v>1</v>
      </c>
      <c r="AQ46" s="4">
        <v>1</v>
      </c>
      <c r="AR46" s="4">
        <v>1</v>
      </c>
      <c r="AS46" s="4">
        <v>1</v>
      </c>
      <c r="AT46" s="4">
        <v>1</v>
      </c>
      <c r="AU46" s="4">
        <v>100</v>
      </c>
      <c r="AV46" s="4">
        <v>1</v>
      </c>
      <c r="AW46" s="4">
        <v>1</v>
      </c>
      <c r="AX46" s="4">
        <v>1</v>
      </c>
    </row>
    <row r="48" spans="2:14" ht="10.5">
      <c r="B48" s="83" t="s">
        <v>200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</row>
    <row r="49" spans="2:14" ht="10.5"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</row>
    <row r="50" spans="1:50" ht="10.5">
      <c r="A50" s="4" t="str">
        <f>'Форма 4т'!A916</f>
        <v>30.</v>
      </c>
      <c r="B50" s="4">
        <v>1</v>
      </c>
      <c r="C50" s="4">
        <v>1</v>
      </c>
      <c r="D50" s="4">
        <v>1</v>
      </c>
      <c r="E50" s="4">
        <v>1</v>
      </c>
      <c r="F50" s="4">
        <v>1</v>
      </c>
      <c r="G50" s="4">
        <v>1</v>
      </c>
      <c r="H50" s="4">
        <v>1</v>
      </c>
      <c r="I50" s="4">
        <v>1</v>
      </c>
      <c r="J50" s="4">
        <v>1</v>
      </c>
      <c r="K50" s="4">
        <v>0</v>
      </c>
      <c r="L50" s="4">
        <v>0</v>
      </c>
      <c r="M50" s="4">
        <v>100</v>
      </c>
      <c r="N50" s="4">
        <v>0</v>
      </c>
      <c r="O50" s="4">
        <v>0</v>
      </c>
      <c r="P50" s="4">
        <v>1</v>
      </c>
      <c r="Q50" s="4">
        <v>1</v>
      </c>
      <c r="R50" s="4">
        <v>0</v>
      </c>
      <c r="S50" s="4">
        <v>0</v>
      </c>
      <c r="T50" s="4">
        <v>1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1.7</v>
      </c>
      <c r="AH50" s="4">
        <v>1.6</v>
      </c>
      <c r="AI50" s="4">
        <v>1.29</v>
      </c>
      <c r="AJ50" s="4">
        <v>0.092</v>
      </c>
      <c r="AK50" s="4">
        <v>0.18</v>
      </c>
      <c r="AL50" s="4">
        <v>1</v>
      </c>
      <c r="AM50" s="4">
        <v>1</v>
      </c>
      <c r="AN50" s="4">
        <v>0.2</v>
      </c>
      <c r="AO50" s="4">
        <v>1.5</v>
      </c>
      <c r="AP50" s="4">
        <v>1</v>
      </c>
      <c r="AQ50" s="4">
        <v>1</v>
      </c>
      <c r="AR50" s="4">
        <v>1</v>
      </c>
      <c r="AS50" s="4">
        <v>1</v>
      </c>
      <c r="AT50" s="4">
        <v>1</v>
      </c>
      <c r="AU50" s="4">
        <v>100</v>
      </c>
      <c r="AV50" s="4">
        <v>1</v>
      </c>
      <c r="AW50" s="4">
        <v>1</v>
      </c>
      <c r="AX50" s="4">
        <v>1</v>
      </c>
    </row>
    <row r="51" spans="1:50" ht="10.5">
      <c r="A51" s="4" t="str">
        <f>'Форма 4т'!A935</f>
        <v>31.</v>
      </c>
      <c r="B51" s="4">
        <v>1</v>
      </c>
      <c r="C51" s="4">
        <v>1</v>
      </c>
      <c r="D51" s="4">
        <v>1</v>
      </c>
      <c r="E51" s="4">
        <v>1</v>
      </c>
      <c r="F51" s="4">
        <v>1</v>
      </c>
      <c r="G51" s="4">
        <v>1</v>
      </c>
      <c r="H51" s="4">
        <v>1</v>
      </c>
      <c r="I51" s="4">
        <v>1</v>
      </c>
      <c r="J51" s="4">
        <v>1</v>
      </c>
      <c r="K51" s="4">
        <v>0</v>
      </c>
      <c r="L51" s="4">
        <v>0</v>
      </c>
      <c r="M51" s="4">
        <v>100</v>
      </c>
      <c r="N51" s="4">
        <v>0</v>
      </c>
      <c r="O51" s="4">
        <v>0</v>
      </c>
      <c r="P51" s="4">
        <v>1</v>
      </c>
      <c r="Q51" s="4">
        <v>1</v>
      </c>
      <c r="R51" s="4">
        <v>0</v>
      </c>
      <c r="S51" s="4">
        <v>0</v>
      </c>
      <c r="T51" s="4">
        <v>1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1.7</v>
      </c>
      <c r="AH51" s="4">
        <v>1.6</v>
      </c>
      <c r="AI51" s="4">
        <v>1.29</v>
      </c>
      <c r="AJ51" s="4">
        <v>0.092</v>
      </c>
      <c r="AK51" s="4">
        <v>0.18</v>
      </c>
      <c r="AL51" s="4">
        <v>1</v>
      </c>
      <c r="AM51" s="4">
        <v>1</v>
      </c>
      <c r="AN51" s="4">
        <v>0.2</v>
      </c>
      <c r="AO51" s="4">
        <v>1.5</v>
      </c>
      <c r="AP51" s="4">
        <v>1</v>
      </c>
      <c r="AQ51" s="4">
        <v>1</v>
      </c>
      <c r="AR51" s="4">
        <v>1</v>
      </c>
      <c r="AS51" s="4">
        <v>1</v>
      </c>
      <c r="AT51" s="4">
        <v>1</v>
      </c>
      <c r="AU51" s="4">
        <v>100</v>
      </c>
      <c r="AV51" s="4">
        <v>1</v>
      </c>
      <c r="AW51" s="4">
        <v>1</v>
      </c>
      <c r="AX51" s="4">
        <v>1</v>
      </c>
    </row>
    <row r="52" spans="1:50" ht="10.5">
      <c r="A52" s="4" t="str">
        <f>'Форма 4т'!A955</f>
        <v>32.</v>
      </c>
      <c r="B52" s="4">
        <v>1</v>
      </c>
      <c r="C52" s="4">
        <v>1</v>
      </c>
      <c r="D52" s="4">
        <v>1</v>
      </c>
      <c r="E52" s="4">
        <v>1</v>
      </c>
      <c r="F52" s="4">
        <v>1</v>
      </c>
      <c r="G52" s="4">
        <v>1</v>
      </c>
      <c r="H52" s="4">
        <v>1</v>
      </c>
      <c r="I52" s="4">
        <v>1</v>
      </c>
      <c r="J52" s="4">
        <v>1</v>
      </c>
      <c r="K52" s="4">
        <v>0</v>
      </c>
      <c r="L52" s="4">
        <v>0</v>
      </c>
      <c r="M52" s="4">
        <v>100</v>
      </c>
      <c r="N52" s="4">
        <v>0</v>
      </c>
      <c r="O52" s="4">
        <v>0</v>
      </c>
      <c r="P52" s="4">
        <v>1</v>
      </c>
      <c r="Q52" s="4">
        <v>1</v>
      </c>
      <c r="R52" s="4">
        <v>0</v>
      </c>
      <c r="S52" s="4">
        <v>0</v>
      </c>
      <c r="T52" s="4">
        <v>1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1.7</v>
      </c>
      <c r="AH52" s="4">
        <v>1.6</v>
      </c>
      <c r="AI52" s="4">
        <v>1.29</v>
      </c>
      <c r="AJ52" s="4">
        <v>0.092</v>
      </c>
      <c r="AK52" s="4">
        <v>0.18</v>
      </c>
      <c r="AL52" s="4">
        <v>1</v>
      </c>
      <c r="AM52" s="4">
        <v>1</v>
      </c>
      <c r="AN52" s="4">
        <v>0.2</v>
      </c>
      <c r="AO52" s="4">
        <v>1.5</v>
      </c>
      <c r="AP52" s="4">
        <v>1</v>
      </c>
      <c r="AQ52" s="4">
        <v>1</v>
      </c>
      <c r="AR52" s="4">
        <v>1</v>
      </c>
      <c r="AS52" s="4">
        <v>1</v>
      </c>
      <c r="AT52" s="4">
        <v>1</v>
      </c>
      <c r="AU52" s="4">
        <v>100</v>
      </c>
      <c r="AV52" s="4">
        <v>1</v>
      </c>
      <c r="AW52" s="4">
        <v>1</v>
      </c>
      <c r="AX52" s="4">
        <v>1</v>
      </c>
    </row>
    <row r="53" spans="1:50" ht="10.5">
      <c r="A53" s="4" t="str">
        <f>'Форма 4т'!A975</f>
        <v>33.</v>
      </c>
      <c r="B53" s="4">
        <v>1</v>
      </c>
      <c r="C53" s="4">
        <v>1</v>
      </c>
      <c r="D53" s="4">
        <v>1</v>
      </c>
      <c r="E53" s="4">
        <v>1</v>
      </c>
      <c r="F53" s="4">
        <v>1</v>
      </c>
      <c r="G53" s="4">
        <v>1</v>
      </c>
      <c r="H53" s="4">
        <v>1</v>
      </c>
      <c r="I53" s="4">
        <v>1</v>
      </c>
      <c r="J53" s="4">
        <v>1</v>
      </c>
      <c r="K53" s="4">
        <v>0</v>
      </c>
      <c r="L53" s="4">
        <v>0</v>
      </c>
      <c r="M53" s="4">
        <v>100</v>
      </c>
      <c r="N53" s="4">
        <v>0</v>
      </c>
      <c r="O53" s="4">
        <v>0</v>
      </c>
      <c r="P53" s="4">
        <v>1</v>
      </c>
      <c r="Q53" s="4">
        <v>1</v>
      </c>
      <c r="R53" s="4">
        <v>0</v>
      </c>
      <c r="S53" s="4">
        <v>0</v>
      </c>
      <c r="T53" s="4">
        <v>1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1.7</v>
      </c>
      <c r="AH53" s="4">
        <v>1.6</v>
      </c>
      <c r="AI53" s="4">
        <v>1.29</v>
      </c>
      <c r="AJ53" s="4">
        <v>0.092</v>
      </c>
      <c r="AK53" s="4">
        <v>0.18</v>
      </c>
      <c r="AL53" s="4">
        <v>1</v>
      </c>
      <c r="AM53" s="4">
        <v>1</v>
      </c>
      <c r="AN53" s="4">
        <v>0.2</v>
      </c>
      <c r="AO53" s="4">
        <v>1.5</v>
      </c>
      <c r="AP53" s="4">
        <v>1</v>
      </c>
      <c r="AQ53" s="4">
        <v>1</v>
      </c>
      <c r="AR53" s="4">
        <v>1</v>
      </c>
      <c r="AS53" s="4">
        <v>1</v>
      </c>
      <c r="AT53" s="4">
        <v>1</v>
      </c>
      <c r="AU53" s="4">
        <v>100</v>
      </c>
      <c r="AV53" s="4">
        <v>1</v>
      </c>
      <c r="AW53" s="4">
        <v>1</v>
      </c>
      <c r="AX53" s="4">
        <v>1</v>
      </c>
    </row>
    <row r="54" spans="1:50" ht="10.5">
      <c r="A54" s="4" t="str">
        <f>'Форма 4т'!A994</f>
        <v>34.</v>
      </c>
      <c r="B54" s="4">
        <v>1</v>
      </c>
      <c r="C54" s="4">
        <v>1</v>
      </c>
      <c r="D54" s="4">
        <v>1</v>
      </c>
      <c r="E54" s="4">
        <v>1</v>
      </c>
      <c r="F54" s="4">
        <v>1</v>
      </c>
      <c r="G54" s="4">
        <v>1</v>
      </c>
      <c r="H54" s="4">
        <v>1</v>
      </c>
      <c r="I54" s="4">
        <v>1</v>
      </c>
      <c r="J54" s="4">
        <v>1</v>
      </c>
      <c r="K54" s="4">
        <v>0</v>
      </c>
      <c r="L54" s="4">
        <v>0</v>
      </c>
      <c r="M54" s="4">
        <v>100</v>
      </c>
      <c r="N54" s="4">
        <v>0</v>
      </c>
      <c r="O54" s="4">
        <v>0</v>
      </c>
      <c r="P54" s="4">
        <v>1</v>
      </c>
      <c r="Q54" s="4">
        <v>1</v>
      </c>
      <c r="R54" s="4">
        <v>0</v>
      </c>
      <c r="S54" s="4">
        <v>0</v>
      </c>
      <c r="T54" s="4">
        <v>1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1.7</v>
      </c>
      <c r="AH54" s="4">
        <v>1.6</v>
      </c>
      <c r="AI54" s="4">
        <v>1.29</v>
      </c>
      <c r="AJ54" s="4">
        <v>0.092</v>
      </c>
      <c r="AK54" s="4">
        <v>0.18</v>
      </c>
      <c r="AL54" s="4">
        <v>1</v>
      </c>
      <c r="AM54" s="4">
        <v>1</v>
      </c>
      <c r="AN54" s="4">
        <v>0.2</v>
      </c>
      <c r="AO54" s="4">
        <v>1.5</v>
      </c>
      <c r="AP54" s="4">
        <v>1</v>
      </c>
      <c r="AQ54" s="4">
        <v>1</v>
      </c>
      <c r="AR54" s="4">
        <v>1</v>
      </c>
      <c r="AS54" s="4">
        <v>1</v>
      </c>
      <c r="AT54" s="4">
        <v>1</v>
      </c>
      <c r="AU54" s="4">
        <v>100</v>
      </c>
      <c r="AV54" s="4">
        <v>1</v>
      </c>
      <c r="AW54" s="4">
        <v>1</v>
      </c>
      <c r="AX54" s="4">
        <v>1</v>
      </c>
    </row>
    <row r="55" spans="1:50" ht="10.5">
      <c r="A55" s="4" t="str">
        <f>'Форма 4т'!A1014</f>
        <v>35.</v>
      </c>
      <c r="B55" s="4">
        <v>1</v>
      </c>
      <c r="C55" s="4">
        <v>1</v>
      </c>
      <c r="D55" s="4">
        <v>1</v>
      </c>
      <c r="E55" s="4">
        <v>1</v>
      </c>
      <c r="F55" s="4">
        <v>1</v>
      </c>
      <c r="G55" s="4">
        <v>1</v>
      </c>
      <c r="H55" s="4">
        <v>1</v>
      </c>
      <c r="I55" s="4">
        <v>1</v>
      </c>
      <c r="J55" s="4">
        <v>1</v>
      </c>
      <c r="K55" s="4">
        <v>0</v>
      </c>
      <c r="L55" s="4">
        <v>0</v>
      </c>
      <c r="M55" s="4">
        <v>100</v>
      </c>
      <c r="N55" s="4">
        <v>0</v>
      </c>
      <c r="O55" s="4">
        <v>0</v>
      </c>
      <c r="P55" s="4">
        <v>1</v>
      </c>
      <c r="Q55" s="4">
        <v>1</v>
      </c>
      <c r="R55" s="4">
        <v>0</v>
      </c>
      <c r="S55" s="4">
        <v>0</v>
      </c>
      <c r="T55" s="4">
        <v>1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1.7</v>
      </c>
      <c r="AH55" s="4">
        <v>1.6</v>
      </c>
      <c r="AI55" s="4">
        <v>1.29</v>
      </c>
      <c r="AJ55" s="4">
        <v>0.092</v>
      </c>
      <c r="AK55" s="4">
        <v>0.18</v>
      </c>
      <c r="AL55" s="4">
        <v>1</v>
      </c>
      <c r="AM55" s="4">
        <v>1</v>
      </c>
      <c r="AN55" s="4">
        <v>0.2</v>
      </c>
      <c r="AO55" s="4">
        <v>1.5</v>
      </c>
      <c r="AP55" s="4">
        <v>1</v>
      </c>
      <c r="AQ55" s="4">
        <v>1</v>
      </c>
      <c r="AR55" s="4">
        <v>1</v>
      </c>
      <c r="AS55" s="4">
        <v>1</v>
      </c>
      <c r="AT55" s="4">
        <v>1</v>
      </c>
      <c r="AU55" s="4">
        <v>100</v>
      </c>
      <c r="AV55" s="4">
        <v>1</v>
      </c>
      <c r="AW55" s="4">
        <v>1</v>
      </c>
      <c r="AX55" s="4">
        <v>1</v>
      </c>
    </row>
  </sheetData>
  <sheetProtection/>
  <mergeCells count="9">
    <mergeCell ref="B32:N33"/>
    <mergeCell ref="B42:N43"/>
    <mergeCell ref="B48:N49"/>
    <mergeCell ref="A2:N2"/>
    <mergeCell ref="B3:N3"/>
    <mergeCell ref="B4:N4"/>
    <mergeCell ref="A5:N5"/>
    <mergeCell ref="B7:N8"/>
    <mergeCell ref="B27:N2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N55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9" customWidth="1"/>
    <col min="2" max="16384" width="9.140625" style="8" customWidth="1"/>
  </cols>
  <sheetData>
    <row r="1" spans="2:10" s="5" customFormat="1" ht="10.5">
      <c r="B1" s="5" t="s">
        <v>306</v>
      </c>
      <c r="C1" s="5" t="s">
        <v>307</v>
      </c>
      <c r="D1" s="5" t="s">
        <v>308</v>
      </c>
      <c r="E1" s="5" t="s">
        <v>309</v>
      </c>
      <c r="F1" s="5" t="s">
        <v>310</v>
      </c>
      <c r="G1" s="5" t="s">
        <v>311</v>
      </c>
      <c r="H1" s="5" t="s">
        <v>312</v>
      </c>
      <c r="I1" s="5" t="s">
        <v>313</v>
      </c>
      <c r="J1" s="5" t="s">
        <v>314</v>
      </c>
    </row>
    <row r="2" spans="1:14" ht="10.5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0.5">
      <c r="A3" s="10"/>
      <c r="B3" s="90" t="s">
        <v>255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10.5">
      <c r="A4" s="10"/>
      <c r="B4" s="90" t="s">
        <v>256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4" ht="10.5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7" spans="2:14" ht="10.5">
      <c r="B7" s="87" t="s">
        <v>18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2:14" ht="10.5"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0" ht="10.5">
      <c r="A9" s="9" t="str">
        <f>'Форма 4т'!A17</f>
        <v>1.</v>
      </c>
      <c r="B9" s="8" t="s">
        <v>315</v>
      </c>
      <c r="C9" s="8" t="s">
        <v>315</v>
      </c>
      <c r="D9" s="8" t="s">
        <v>316</v>
      </c>
      <c r="E9" s="8" t="s">
        <v>316</v>
      </c>
      <c r="F9" s="8" t="s">
        <v>317</v>
      </c>
      <c r="G9" s="8" t="s">
        <v>316</v>
      </c>
      <c r="H9" s="8" t="s">
        <v>316</v>
      </c>
      <c r="I9" s="8" t="s">
        <v>318</v>
      </c>
      <c r="J9" s="8" t="s">
        <v>316</v>
      </c>
    </row>
    <row r="10" spans="1:10" ht="10.5">
      <c r="A10" s="9" t="str">
        <f>'Форма 4т'!A37</f>
        <v>2.</v>
      </c>
      <c r="B10" s="8" t="s">
        <v>315</v>
      </c>
      <c r="C10" s="8" t="s">
        <v>315</v>
      </c>
      <c r="D10" s="8" t="s">
        <v>316</v>
      </c>
      <c r="E10" s="8" t="s">
        <v>316</v>
      </c>
      <c r="F10" s="8" t="s">
        <v>317</v>
      </c>
      <c r="G10" s="8" t="s">
        <v>316</v>
      </c>
      <c r="H10" s="8" t="s">
        <v>316</v>
      </c>
      <c r="I10" s="8" t="s">
        <v>318</v>
      </c>
      <c r="J10" s="8" t="s">
        <v>316</v>
      </c>
    </row>
    <row r="11" spans="1:10" ht="10.5">
      <c r="A11" s="9" t="str">
        <f>'Форма 4т'!A57</f>
        <v>3.</v>
      </c>
      <c r="B11" s="8" t="s">
        <v>315</v>
      </c>
      <c r="C11" s="8" t="s">
        <v>315</v>
      </c>
      <c r="D11" s="8" t="s">
        <v>316</v>
      </c>
      <c r="E11" s="8" t="s">
        <v>316</v>
      </c>
      <c r="F11" s="8" t="s">
        <v>317</v>
      </c>
      <c r="G11" s="8" t="s">
        <v>316</v>
      </c>
      <c r="H11" s="8" t="s">
        <v>316</v>
      </c>
      <c r="I11" s="8" t="s">
        <v>318</v>
      </c>
      <c r="J11" s="8" t="s">
        <v>316</v>
      </c>
    </row>
    <row r="12" spans="1:10" ht="10.5">
      <c r="A12" s="9" t="str">
        <f>'Форма 4т'!A77</f>
        <v>4.</v>
      </c>
      <c r="B12" s="8" t="s">
        <v>315</v>
      </c>
      <c r="C12" s="8" t="s">
        <v>315</v>
      </c>
      <c r="D12" s="8" t="s">
        <v>316</v>
      </c>
      <c r="E12" s="8" t="s">
        <v>316</v>
      </c>
      <c r="F12" s="8" t="s">
        <v>317</v>
      </c>
      <c r="G12" s="8" t="s">
        <v>316</v>
      </c>
      <c r="H12" s="8" t="s">
        <v>316</v>
      </c>
      <c r="I12" s="8" t="s">
        <v>318</v>
      </c>
      <c r="J12" s="8" t="s">
        <v>316</v>
      </c>
    </row>
    <row r="13" spans="1:10" ht="10.5">
      <c r="A13" s="9" t="str">
        <f>'Форма 4т'!A97</f>
        <v>5.</v>
      </c>
      <c r="B13" s="8" t="s">
        <v>315</v>
      </c>
      <c r="C13" s="8" t="s">
        <v>315</v>
      </c>
      <c r="D13" s="8" t="s">
        <v>316</v>
      </c>
      <c r="E13" s="8" t="s">
        <v>316</v>
      </c>
      <c r="F13" s="8" t="s">
        <v>317</v>
      </c>
      <c r="G13" s="8" t="s">
        <v>316</v>
      </c>
      <c r="H13" s="8" t="s">
        <v>316</v>
      </c>
      <c r="I13" s="8" t="s">
        <v>318</v>
      </c>
      <c r="J13" s="8" t="s">
        <v>316</v>
      </c>
    </row>
    <row r="14" spans="1:10" ht="10.5">
      <c r="A14" s="9" t="str">
        <f>'Форма 4т'!A116</f>
        <v>6.</v>
      </c>
      <c r="B14" s="8" t="s">
        <v>315</v>
      </c>
      <c r="C14" s="8" t="s">
        <v>315</v>
      </c>
      <c r="D14" s="8" t="s">
        <v>316</v>
      </c>
      <c r="E14" s="8" t="s">
        <v>316</v>
      </c>
      <c r="F14" s="8" t="s">
        <v>317</v>
      </c>
      <c r="G14" s="8" t="s">
        <v>316</v>
      </c>
      <c r="H14" s="8" t="s">
        <v>316</v>
      </c>
      <c r="I14" s="8" t="s">
        <v>318</v>
      </c>
      <c r="J14" s="8" t="s">
        <v>316</v>
      </c>
    </row>
    <row r="15" spans="1:10" ht="10.5">
      <c r="A15" s="9" t="str">
        <f>'Форма 4т'!A136</f>
        <v>7.</v>
      </c>
      <c r="B15" s="8" t="s">
        <v>315</v>
      </c>
      <c r="C15" s="8" t="s">
        <v>315</v>
      </c>
      <c r="D15" s="8" t="s">
        <v>316</v>
      </c>
      <c r="E15" s="8" t="s">
        <v>316</v>
      </c>
      <c r="F15" s="8" t="s">
        <v>317</v>
      </c>
      <c r="G15" s="8" t="s">
        <v>316</v>
      </c>
      <c r="H15" s="8" t="s">
        <v>316</v>
      </c>
      <c r="I15" s="8" t="s">
        <v>318</v>
      </c>
      <c r="J15" s="8" t="s">
        <v>316</v>
      </c>
    </row>
    <row r="16" spans="1:10" ht="10.5">
      <c r="A16" s="9" t="str">
        <f>'Форма 4т'!A156</f>
        <v>8.</v>
      </c>
      <c r="B16" s="8" t="s">
        <v>315</v>
      </c>
      <c r="C16" s="8" t="s">
        <v>315</v>
      </c>
      <c r="D16" s="8" t="s">
        <v>316</v>
      </c>
      <c r="E16" s="8" t="s">
        <v>316</v>
      </c>
      <c r="F16" s="8" t="s">
        <v>317</v>
      </c>
      <c r="G16" s="8" t="s">
        <v>316</v>
      </c>
      <c r="H16" s="8" t="s">
        <v>316</v>
      </c>
      <c r="I16" s="8" t="s">
        <v>318</v>
      </c>
      <c r="J16" s="8" t="s">
        <v>316</v>
      </c>
    </row>
    <row r="17" spans="1:10" ht="10.5">
      <c r="A17" s="9" t="str">
        <f>'Форма 4т'!A176</f>
        <v>9.</v>
      </c>
      <c r="B17" s="8" t="s">
        <v>315</v>
      </c>
      <c r="C17" s="8" t="s">
        <v>315</v>
      </c>
      <c r="D17" s="8" t="s">
        <v>316</v>
      </c>
      <c r="E17" s="8" t="s">
        <v>316</v>
      </c>
      <c r="F17" s="8" t="s">
        <v>317</v>
      </c>
      <c r="G17" s="8" t="s">
        <v>315</v>
      </c>
      <c r="H17" s="8" t="s">
        <v>316</v>
      </c>
      <c r="I17" s="8" t="s">
        <v>318</v>
      </c>
      <c r="J17" s="8" t="s">
        <v>315</v>
      </c>
    </row>
    <row r="18" spans="1:10" ht="10.5">
      <c r="A18" s="9" t="str">
        <f>'Форма 4т'!A195</f>
        <v>10.</v>
      </c>
      <c r="B18" s="8" t="s">
        <v>315</v>
      </c>
      <c r="C18" s="8" t="s">
        <v>315</v>
      </c>
      <c r="D18" s="8" t="s">
        <v>316</v>
      </c>
      <c r="E18" s="8" t="s">
        <v>316</v>
      </c>
      <c r="F18" s="8" t="s">
        <v>317</v>
      </c>
      <c r="G18" s="8" t="s">
        <v>315</v>
      </c>
      <c r="H18" s="8" t="s">
        <v>316</v>
      </c>
      <c r="I18" s="8" t="s">
        <v>318</v>
      </c>
      <c r="J18" s="8" t="s">
        <v>315</v>
      </c>
    </row>
    <row r="19" spans="1:10" ht="10.5">
      <c r="A19" s="9" t="str">
        <f>'Форма 4т'!A214</f>
        <v>11.</v>
      </c>
      <c r="B19" s="8" t="s">
        <v>315</v>
      </c>
      <c r="C19" s="8" t="s">
        <v>315</v>
      </c>
      <c r="D19" s="8" t="s">
        <v>316</v>
      </c>
      <c r="E19" s="8" t="s">
        <v>316</v>
      </c>
      <c r="F19" s="8" t="s">
        <v>317</v>
      </c>
      <c r="G19" s="8" t="s">
        <v>316</v>
      </c>
      <c r="H19" s="8" t="s">
        <v>316</v>
      </c>
      <c r="I19" s="8" t="s">
        <v>318</v>
      </c>
      <c r="J19" s="8" t="s">
        <v>316</v>
      </c>
    </row>
    <row r="20" spans="1:10" ht="10.5">
      <c r="A20" s="9" t="str">
        <f>'Форма 4т'!A234</f>
        <v>12.</v>
      </c>
      <c r="B20" s="8" t="s">
        <v>315</v>
      </c>
      <c r="C20" s="8" t="s">
        <v>315</v>
      </c>
      <c r="D20" s="8" t="s">
        <v>316</v>
      </c>
      <c r="E20" s="8" t="s">
        <v>316</v>
      </c>
      <c r="F20" s="8" t="s">
        <v>317</v>
      </c>
      <c r="G20" s="8" t="s">
        <v>316</v>
      </c>
      <c r="H20" s="8" t="s">
        <v>316</v>
      </c>
      <c r="I20" s="8" t="s">
        <v>318</v>
      </c>
      <c r="J20" s="8" t="s">
        <v>316</v>
      </c>
    </row>
    <row r="21" spans="1:10" ht="10.5">
      <c r="A21" s="9" t="str">
        <f>'Форма 4т'!A254</f>
        <v>13.</v>
      </c>
      <c r="B21" s="8" t="s">
        <v>315</v>
      </c>
      <c r="C21" s="8" t="s">
        <v>315</v>
      </c>
      <c r="D21" s="8" t="s">
        <v>316</v>
      </c>
      <c r="E21" s="8" t="s">
        <v>316</v>
      </c>
      <c r="F21" s="8" t="s">
        <v>317</v>
      </c>
      <c r="G21" s="8" t="s">
        <v>316</v>
      </c>
      <c r="H21" s="8" t="s">
        <v>316</v>
      </c>
      <c r="I21" s="8" t="s">
        <v>318</v>
      </c>
      <c r="J21" s="8" t="s">
        <v>316</v>
      </c>
    </row>
    <row r="22" spans="1:10" ht="10.5">
      <c r="A22" s="9" t="str">
        <f>'Форма 4т'!A274</f>
        <v>14.</v>
      </c>
      <c r="B22" s="8" t="s">
        <v>315</v>
      </c>
      <c r="C22" s="8" t="s">
        <v>315</v>
      </c>
      <c r="D22" s="8" t="s">
        <v>316</v>
      </c>
      <c r="E22" s="8" t="s">
        <v>316</v>
      </c>
      <c r="F22" s="8" t="s">
        <v>317</v>
      </c>
      <c r="G22" s="8" t="s">
        <v>315</v>
      </c>
      <c r="H22" s="8" t="s">
        <v>316</v>
      </c>
      <c r="I22" s="8" t="s">
        <v>318</v>
      </c>
      <c r="J22" s="8" t="s">
        <v>316</v>
      </c>
    </row>
    <row r="23" spans="1:10" ht="10.5">
      <c r="A23" s="9" t="str">
        <f>'Форма 4т'!A293</f>
        <v>15.</v>
      </c>
      <c r="B23" s="8" t="s">
        <v>315</v>
      </c>
      <c r="C23" s="8" t="s">
        <v>315</v>
      </c>
      <c r="D23" s="8" t="s">
        <v>316</v>
      </c>
      <c r="E23" s="8" t="s">
        <v>316</v>
      </c>
      <c r="F23" s="8" t="s">
        <v>317</v>
      </c>
      <c r="G23" s="8" t="s">
        <v>316</v>
      </c>
      <c r="H23" s="8" t="s">
        <v>316</v>
      </c>
      <c r="I23" s="8" t="s">
        <v>318</v>
      </c>
      <c r="J23" s="8" t="s">
        <v>316</v>
      </c>
    </row>
    <row r="24" spans="1:10" ht="10.5">
      <c r="A24" s="9" t="str">
        <f>'Форма 4т'!A311</f>
        <v>16.</v>
      </c>
      <c r="B24" s="8" t="s">
        <v>315</v>
      </c>
      <c r="C24" s="8" t="s">
        <v>315</v>
      </c>
      <c r="D24" s="8" t="s">
        <v>316</v>
      </c>
      <c r="E24" s="8" t="s">
        <v>316</v>
      </c>
      <c r="F24" s="8" t="s">
        <v>317</v>
      </c>
      <c r="G24" s="8" t="s">
        <v>315</v>
      </c>
      <c r="H24" s="8" t="s">
        <v>316</v>
      </c>
      <c r="I24" s="8" t="s">
        <v>318</v>
      </c>
      <c r="J24" s="8" t="s">
        <v>315</v>
      </c>
    </row>
    <row r="25" spans="1:10" ht="10.5">
      <c r="A25" s="9" t="str">
        <f>'Форма 4т'!A330</f>
        <v>17.</v>
      </c>
      <c r="B25" s="8" t="s">
        <v>315</v>
      </c>
      <c r="C25" s="8" t="s">
        <v>315</v>
      </c>
      <c r="D25" s="8" t="s">
        <v>316</v>
      </c>
      <c r="E25" s="8" t="s">
        <v>316</v>
      </c>
      <c r="F25" s="8" t="s">
        <v>317</v>
      </c>
      <c r="G25" s="8" t="s">
        <v>316</v>
      </c>
      <c r="H25" s="8" t="s">
        <v>316</v>
      </c>
      <c r="I25" s="8" t="s">
        <v>318</v>
      </c>
      <c r="J25" s="8" t="s">
        <v>316</v>
      </c>
    </row>
    <row r="27" spans="2:14" ht="10.5">
      <c r="B27" s="87" t="s">
        <v>151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</row>
    <row r="28" spans="2:14" ht="10.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</row>
    <row r="29" spans="1:10" ht="10.5">
      <c r="A29" s="9" t="str">
        <f>'Форма 4т'!A432</f>
        <v>18.</v>
      </c>
      <c r="B29" s="8" t="s">
        <v>315</v>
      </c>
      <c r="C29" s="8" t="s">
        <v>315</v>
      </c>
      <c r="D29" s="8" t="s">
        <v>316</v>
      </c>
      <c r="E29" s="8" t="s">
        <v>316</v>
      </c>
      <c r="F29" s="8" t="s">
        <v>317</v>
      </c>
      <c r="G29" s="8" t="s">
        <v>316</v>
      </c>
      <c r="H29" s="8" t="s">
        <v>316</v>
      </c>
      <c r="I29" s="8" t="s">
        <v>318</v>
      </c>
      <c r="J29" s="8" t="s">
        <v>316</v>
      </c>
    </row>
    <row r="30" spans="1:10" ht="10.5">
      <c r="A30" s="9" t="str">
        <f>'Форма 4т'!A450</f>
        <v>19.</v>
      </c>
      <c r="B30" s="8" t="s">
        <v>315</v>
      </c>
      <c r="C30" s="8" t="s">
        <v>315</v>
      </c>
      <c r="D30" s="8" t="s">
        <v>316</v>
      </c>
      <c r="E30" s="8" t="s">
        <v>316</v>
      </c>
      <c r="F30" s="8" t="s">
        <v>317</v>
      </c>
      <c r="G30" s="8" t="s">
        <v>316</v>
      </c>
      <c r="H30" s="8" t="s">
        <v>316</v>
      </c>
      <c r="I30" s="8" t="s">
        <v>318</v>
      </c>
      <c r="J30" s="8" t="s">
        <v>316</v>
      </c>
    </row>
    <row r="32" spans="2:14" ht="10.5">
      <c r="B32" s="87" t="s">
        <v>161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</row>
    <row r="33" spans="2:14" ht="10.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</row>
    <row r="34" spans="1:10" ht="10.5">
      <c r="A34" s="9" t="str">
        <f>'Форма 4т'!A555</f>
        <v>20.</v>
      </c>
      <c r="B34" s="8" t="s">
        <v>315</v>
      </c>
      <c r="C34" s="8" t="s">
        <v>315</v>
      </c>
      <c r="D34" s="8" t="s">
        <v>316</v>
      </c>
      <c r="E34" s="8" t="s">
        <v>316</v>
      </c>
      <c r="F34" s="8" t="s">
        <v>317</v>
      </c>
      <c r="G34" s="8" t="s">
        <v>316</v>
      </c>
      <c r="H34" s="8" t="s">
        <v>316</v>
      </c>
      <c r="I34" s="8" t="s">
        <v>318</v>
      </c>
      <c r="J34" s="8" t="s">
        <v>316</v>
      </c>
    </row>
    <row r="35" spans="1:10" ht="10.5">
      <c r="A35" s="9" t="str">
        <f>'Форма 4т'!A574</f>
        <v>21.</v>
      </c>
      <c r="B35" s="8" t="s">
        <v>315</v>
      </c>
      <c r="C35" s="8" t="s">
        <v>315</v>
      </c>
      <c r="D35" s="8" t="s">
        <v>316</v>
      </c>
      <c r="E35" s="8" t="s">
        <v>316</v>
      </c>
      <c r="F35" s="8" t="s">
        <v>317</v>
      </c>
      <c r="G35" s="8" t="s">
        <v>316</v>
      </c>
      <c r="H35" s="8" t="s">
        <v>316</v>
      </c>
      <c r="I35" s="8" t="s">
        <v>318</v>
      </c>
      <c r="J35" s="8" t="s">
        <v>316</v>
      </c>
    </row>
    <row r="36" spans="1:10" ht="10.5">
      <c r="A36" s="9" t="str">
        <f>'Форма 4т'!A595</f>
        <v>22.</v>
      </c>
      <c r="B36" s="8" t="s">
        <v>315</v>
      </c>
      <c r="C36" s="8" t="s">
        <v>315</v>
      </c>
      <c r="D36" s="8" t="s">
        <v>316</v>
      </c>
      <c r="E36" s="8" t="s">
        <v>316</v>
      </c>
      <c r="F36" s="8" t="s">
        <v>317</v>
      </c>
      <c r="G36" s="8" t="s">
        <v>315</v>
      </c>
      <c r="H36" s="8" t="s">
        <v>316</v>
      </c>
      <c r="I36" s="8" t="s">
        <v>318</v>
      </c>
      <c r="J36" s="8" t="s">
        <v>316</v>
      </c>
    </row>
    <row r="37" spans="1:10" ht="10.5">
      <c r="A37" s="9" t="str">
        <f>'Форма 4т'!A614</f>
        <v>23.</v>
      </c>
      <c r="B37" s="8" t="s">
        <v>315</v>
      </c>
      <c r="C37" s="8" t="s">
        <v>315</v>
      </c>
      <c r="D37" s="8" t="s">
        <v>316</v>
      </c>
      <c r="E37" s="8" t="s">
        <v>316</v>
      </c>
      <c r="F37" s="8" t="s">
        <v>317</v>
      </c>
      <c r="G37" s="8" t="s">
        <v>316</v>
      </c>
      <c r="H37" s="8" t="s">
        <v>316</v>
      </c>
      <c r="I37" s="8" t="s">
        <v>318</v>
      </c>
      <c r="J37" s="8" t="s">
        <v>316</v>
      </c>
    </row>
    <row r="38" spans="1:10" ht="10.5">
      <c r="A38" s="9" t="str">
        <f>'Форма 4т'!A633</f>
        <v>24.</v>
      </c>
      <c r="B38" s="8" t="s">
        <v>315</v>
      </c>
      <c r="C38" s="8" t="s">
        <v>315</v>
      </c>
      <c r="D38" s="8" t="s">
        <v>316</v>
      </c>
      <c r="E38" s="8" t="s">
        <v>316</v>
      </c>
      <c r="F38" s="8" t="s">
        <v>317</v>
      </c>
      <c r="G38" s="8" t="s">
        <v>315</v>
      </c>
      <c r="H38" s="8" t="s">
        <v>316</v>
      </c>
      <c r="I38" s="8" t="s">
        <v>318</v>
      </c>
      <c r="J38" s="8" t="s">
        <v>316</v>
      </c>
    </row>
    <row r="39" spans="1:10" ht="10.5">
      <c r="A39" s="9" t="str">
        <f>'Форма 4т'!A652</f>
        <v>25.</v>
      </c>
      <c r="B39" s="8" t="s">
        <v>315</v>
      </c>
      <c r="C39" s="8" t="s">
        <v>315</v>
      </c>
      <c r="D39" s="8" t="s">
        <v>316</v>
      </c>
      <c r="E39" s="8" t="s">
        <v>316</v>
      </c>
      <c r="F39" s="8" t="s">
        <v>317</v>
      </c>
      <c r="G39" s="8" t="s">
        <v>316</v>
      </c>
      <c r="H39" s="8" t="s">
        <v>316</v>
      </c>
      <c r="I39" s="8" t="s">
        <v>318</v>
      </c>
      <c r="J39" s="8" t="s">
        <v>316</v>
      </c>
    </row>
    <row r="40" spans="1:10" ht="10.5">
      <c r="A40" s="9" t="str">
        <f>'Форма 4т'!A670</f>
        <v>26.</v>
      </c>
      <c r="B40" s="8" t="s">
        <v>315</v>
      </c>
      <c r="C40" s="8" t="s">
        <v>315</v>
      </c>
      <c r="D40" s="8" t="s">
        <v>316</v>
      </c>
      <c r="E40" s="8" t="s">
        <v>316</v>
      </c>
      <c r="F40" s="8" t="s">
        <v>317</v>
      </c>
      <c r="G40" s="8" t="s">
        <v>315</v>
      </c>
      <c r="H40" s="8" t="s">
        <v>316</v>
      </c>
      <c r="I40" s="8" t="s">
        <v>318</v>
      </c>
      <c r="J40" s="8" t="s">
        <v>316</v>
      </c>
    </row>
    <row r="42" spans="2:14" ht="10.5">
      <c r="B42" s="87" t="s">
        <v>186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</row>
    <row r="43" spans="2:14" ht="10.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</row>
    <row r="44" spans="1:10" ht="10.5">
      <c r="A44" s="9" t="str">
        <f>'Форма 4т'!A773</f>
        <v>27.</v>
      </c>
      <c r="B44" s="8" t="s">
        <v>315</v>
      </c>
      <c r="C44" s="8" t="s">
        <v>315</v>
      </c>
      <c r="D44" s="8" t="s">
        <v>316</v>
      </c>
      <c r="E44" s="8" t="s">
        <v>316</v>
      </c>
      <c r="F44" s="8" t="s">
        <v>317</v>
      </c>
      <c r="G44" s="8" t="s">
        <v>316</v>
      </c>
      <c r="H44" s="8" t="s">
        <v>316</v>
      </c>
      <c r="I44" s="8" t="s">
        <v>318</v>
      </c>
      <c r="J44" s="8" t="s">
        <v>316</v>
      </c>
    </row>
    <row r="45" spans="1:10" ht="10.5">
      <c r="A45" s="9" t="str">
        <f>'Форма 4т'!A792</f>
        <v>28.</v>
      </c>
      <c r="B45" s="8" t="s">
        <v>315</v>
      </c>
      <c r="C45" s="8" t="s">
        <v>315</v>
      </c>
      <c r="D45" s="8" t="s">
        <v>316</v>
      </c>
      <c r="E45" s="8" t="s">
        <v>316</v>
      </c>
      <c r="F45" s="8" t="s">
        <v>317</v>
      </c>
      <c r="G45" s="8" t="s">
        <v>316</v>
      </c>
      <c r="H45" s="8" t="s">
        <v>316</v>
      </c>
      <c r="I45" s="8" t="s">
        <v>318</v>
      </c>
      <c r="J45" s="8" t="s">
        <v>316</v>
      </c>
    </row>
    <row r="46" spans="1:10" ht="10.5">
      <c r="A46" s="9" t="str">
        <f>'Форма 4т'!A812</f>
        <v>29.</v>
      </c>
      <c r="B46" s="8" t="s">
        <v>315</v>
      </c>
      <c r="C46" s="8" t="s">
        <v>315</v>
      </c>
      <c r="D46" s="8" t="s">
        <v>316</v>
      </c>
      <c r="E46" s="8" t="s">
        <v>316</v>
      </c>
      <c r="F46" s="8" t="s">
        <v>317</v>
      </c>
      <c r="G46" s="8" t="s">
        <v>316</v>
      </c>
      <c r="H46" s="8" t="s">
        <v>316</v>
      </c>
      <c r="I46" s="8" t="s">
        <v>318</v>
      </c>
      <c r="J46" s="8" t="s">
        <v>316</v>
      </c>
    </row>
    <row r="48" spans="2:14" ht="10.5">
      <c r="B48" s="87" t="s">
        <v>200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</row>
    <row r="49" spans="2:14" ht="10.5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</row>
    <row r="50" spans="1:10" ht="10.5">
      <c r="A50" s="9" t="str">
        <f>'Форма 4т'!A916</f>
        <v>30.</v>
      </c>
      <c r="B50" s="8" t="s">
        <v>315</v>
      </c>
      <c r="C50" s="8" t="s">
        <v>315</v>
      </c>
      <c r="D50" s="8" t="s">
        <v>316</v>
      </c>
      <c r="E50" s="8" t="s">
        <v>316</v>
      </c>
      <c r="F50" s="8" t="s">
        <v>317</v>
      </c>
      <c r="G50" s="8" t="s">
        <v>316</v>
      </c>
      <c r="H50" s="8" t="s">
        <v>316</v>
      </c>
      <c r="I50" s="8" t="s">
        <v>318</v>
      </c>
      <c r="J50" s="8" t="s">
        <v>316</v>
      </c>
    </row>
    <row r="51" spans="1:10" ht="10.5">
      <c r="A51" s="9" t="str">
        <f>'Форма 4т'!A935</f>
        <v>31.</v>
      </c>
      <c r="B51" s="8" t="s">
        <v>315</v>
      </c>
      <c r="C51" s="8" t="s">
        <v>315</v>
      </c>
      <c r="D51" s="8" t="s">
        <v>316</v>
      </c>
      <c r="E51" s="8" t="s">
        <v>316</v>
      </c>
      <c r="F51" s="8" t="s">
        <v>317</v>
      </c>
      <c r="G51" s="8" t="s">
        <v>316</v>
      </c>
      <c r="H51" s="8" t="s">
        <v>316</v>
      </c>
      <c r="I51" s="8" t="s">
        <v>318</v>
      </c>
      <c r="J51" s="8" t="s">
        <v>316</v>
      </c>
    </row>
    <row r="52" spans="1:10" ht="10.5">
      <c r="A52" s="9" t="str">
        <f>'Форма 4т'!A955</f>
        <v>32.</v>
      </c>
      <c r="B52" s="8" t="s">
        <v>315</v>
      </c>
      <c r="C52" s="8" t="s">
        <v>315</v>
      </c>
      <c r="D52" s="8" t="s">
        <v>316</v>
      </c>
      <c r="E52" s="8" t="s">
        <v>316</v>
      </c>
      <c r="F52" s="8" t="s">
        <v>317</v>
      </c>
      <c r="G52" s="8" t="s">
        <v>316</v>
      </c>
      <c r="H52" s="8" t="s">
        <v>316</v>
      </c>
      <c r="I52" s="8" t="s">
        <v>318</v>
      </c>
      <c r="J52" s="8" t="s">
        <v>316</v>
      </c>
    </row>
    <row r="53" spans="1:10" ht="10.5">
      <c r="A53" s="9" t="str">
        <f>'Форма 4т'!A975</f>
        <v>33.</v>
      </c>
      <c r="B53" s="8" t="s">
        <v>315</v>
      </c>
      <c r="C53" s="8" t="s">
        <v>315</v>
      </c>
      <c r="D53" s="8" t="s">
        <v>316</v>
      </c>
      <c r="E53" s="8" t="s">
        <v>316</v>
      </c>
      <c r="F53" s="8" t="s">
        <v>317</v>
      </c>
      <c r="G53" s="8" t="s">
        <v>316</v>
      </c>
      <c r="H53" s="8" t="s">
        <v>316</v>
      </c>
      <c r="I53" s="8" t="s">
        <v>318</v>
      </c>
      <c r="J53" s="8" t="s">
        <v>316</v>
      </c>
    </row>
    <row r="54" spans="1:10" ht="10.5">
      <c r="A54" s="9" t="str">
        <f>'Форма 4т'!A994</f>
        <v>34.</v>
      </c>
      <c r="B54" s="8" t="s">
        <v>315</v>
      </c>
      <c r="C54" s="8" t="s">
        <v>315</v>
      </c>
      <c r="D54" s="8" t="s">
        <v>316</v>
      </c>
      <c r="E54" s="8" t="s">
        <v>316</v>
      </c>
      <c r="F54" s="8" t="s">
        <v>317</v>
      </c>
      <c r="G54" s="8" t="s">
        <v>316</v>
      </c>
      <c r="H54" s="8" t="s">
        <v>316</v>
      </c>
      <c r="I54" s="8" t="s">
        <v>318</v>
      </c>
      <c r="J54" s="8" t="s">
        <v>316</v>
      </c>
    </row>
    <row r="55" spans="1:10" ht="10.5">
      <c r="A55" s="9" t="str">
        <f>'Форма 4т'!A1014</f>
        <v>35.</v>
      </c>
      <c r="B55" s="8" t="s">
        <v>315</v>
      </c>
      <c r="C55" s="8" t="s">
        <v>315</v>
      </c>
      <c r="D55" s="8" t="s">
        <v>316</v>
      </c>
      <c r="E55" s="8" t="s">
        <v>316</v>
      </c>
      <c r="F55" s="8" t="s">
        <v>317</v>
      </c>
      <c r="G55" s="8" t="s">
        <v>316</v>
      </c>
      <c r="H55" s="8" t="s">
        <v>316</v>
      </c>
      <c r="I55" s="8" t="s">
        <v>318</v>
      </c>
      <c r="J55" s="8" t="s">
        <v>316</v>
      </c>
    </row>
  </sheetData>
  <sheetProtection/>
  <mergeCells count="9">
    <mergeCell ref="B32:N33"/>
    <mergeCell ref="B42:N43"/>
    <mergeCell ref="B48:N49"/>
    <mergeCell ref="A2:N2"/>
    <mergeCell ref="B3:N3"/>
    <mergeCell ref="B4:N4"/>
    <mergeCell ref="A5:N5"/>
    <mergeCell ref="B7:N8"/>
    <mergeCell ref="B27:N2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2:N512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4" customWidth="1"/>
    <col min="2" max="2" width="44.421875" style="1" customWidth="1"/>
    <col min="3" max="3" width="3.421875" style="8" customWidth="1"/>
    <col min="4" max="4" width="6.00390625" style="11" customWidth="1"/>
    <col min="5" max="5" width="6.00390625" style="1" customWidth="1"/>
    <col min="6" max="9" width="12.7109375" style="11" customWidth="1"/>
    <col min="10" max="11" width="18.7109375" style="11" customWidth="1"/>
    <col min="12" max="12" width="12.7109375" style="11" customWidth="1"/>
    <col min="13" max="13" width="9.140625" style="11" customWidth="1"/>
    <col min="14" max="14" width="3.421875" style="8" hidden="1" customWidth="1"/>
    <col min="15" max="16384" width="9.140625" style="11" customWidth="1"/>
  </cols>
  <sheetData>
    <row r="2" spans="1:14" ht="10.5">
      <c r="A2" s="84"/>
      <c r="B2" s="91"/>
      <c r="C2" s="91"/>
      <c r="D2" s="92"/>
      <c r="E2" s="91"/>
      <c r="F2" s="92"/>
      <c r="G2" s="92"/>
      <c r="H2" s="92"/>
      <c r="I2" s="92"/>
      <c r="J2" s="92"/>
      <c r="K2" s="92"/>
      <c r="L2" s="92"/>
      <c r="M2" s="92"/>
      <c r="N2" s="91"/>
    </row>
    <row r="3" spans="1:14" ht="10.5">
      <c r="A3" s="6"/>
      <c r="B3" s="86" t="s">
        <v>255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10.5">
      <c r="A4" s="6"/>
      <c r="B4" s="86" t="s">
        <v>256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ht="10.5">
      <c r="A5" s="84"/>
      <c r="B5" s="91"/>
      <c r="C5" s="91"/>
      <c r="D5" s="92"/>
      <c r="E5" s="91"/>
      <c r="F5" s="92"/>
      <c r="G5" s="92"/>
      <c r="H5" s="92"/>
      <c r="I5" s="92"/>
      <c r="J5" s="92"/>
      <c r="K5" s="92"/>
      <c r="L5" s="92"/>
      <c r="M5" s="92"/>
      <c r="N5" s="91"/>
    </row>
    <row r="7" spans="2:14" ht="10.5">
      <c r="B7" s="83" t="s">
        <v>18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2:14" ht="10.5"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</row>
    <row r="9" spans="1:13" s="5" customFormat="1" ht="10.5">
      <c r="A9" s="2"/>
      <c r="B9" s="5" t="s">
        <v>319</v>
      </c>
      <c r="C9" s="5" t="s">
        <v>320</v>
      </c>
      <c r="D9" s="12" t="s">
        <v>321</v>
      </c>
      <c r="E9" s="5" t="s">
        <v>322</v>
      </c>
      <c r="F9" s="5" t="s">
        <v>323</v>
      </c>
      <c r="G9" s="5" t="s">
        <v>324</v>
      </c>
      <c r="H9" s="5" t="s">
        <v>325</v>
      </c>
      <c r="I9" s="5" t="s">
        <v>326</v>
      </c>
      <c r="J9" s="5" t="s">
        <v>327</v>
      </c>
      <c r="K9" s="5" t="s">
        <v>328</v>
      </c>
      <c r="L9" s="5" t="s">
        <v>329</v>
      </c>
      <c r="M9" s="5" t="s">
        <v>330</v>
      </c>
    </row>
    <row r="10" spans="1:14" ht="10.5">
      <c r="A10" s="4">
        <v>1</v>
      </c>
      <c r="B10" s="1" t="s">
        <v>221</v>
      </c>
      <c r="C10" s="8" t="s">
        <v>331</v>
      </c>
      <c r="D10" s="11">
        <v>0</v>
      </c>
      <c r="E10" s="11"/>
      <c r="F10" s="3">
        <f>ROUND(SUM('Базовые цены с учетом расхода'!B9:B25),2)</f>
        <v>11318.53</v>
      </c>
      <c r="G10" s="3">
        <f>ROUND(SUM('Базовые цены с учетом расхода'!C9:C25),2)</f>
        <v>1205.91</v>
      </c>
      <c r="H10" s="3">
        <f>ROUND(SUM('Базовые цены с учетом расхода'!D9:D25),2)</f>
        <v>722.7</v>
      </c>
      <c r="I10" s="3">
        <f>ROUND(SUM('Базовые цены с учетом расхода'!E9:E25),2)</f>
        <v>104.9</v>
      </c>
      <c r="J10" s="7" t="e">
        <f>ROUND(SUM('Базовые цены с учетом расхода'!I9:I25),8)</f>
        <v>#NAME?</v>
      </c>
      <c r="K10" s="7" t="e">
        <f>ROUND(SUM('Базовые цены с учетом расхода'!K9:K25),8)</f>
        <v>#NAME?</v>
      </c>
      <c r="L10" s="3">
        <f>ROUND(SUM('Базовые цены с учетом расхода'!F9:F25),2)</f>
        <v>9389.92</v>
      </c>
      <c r="N10" s="11"/>
    </row>
    <row r="11" spans="1:12" ht="10.5">
      <c r="A11" s="4">
        <v>2</v>
      </c>
      <c r="B11" s="1" t="s">
        <v>97</v>
      </c>
      <c r="C11" s="8" t="s">
        <v>332</v>
      </c>
      <c r="D11" s="11">
        <v>0</v>
      </c>
      <c r="F11" s="3">
        <f>ROUND(SUMIF(Определители!I9:I25,"= ",'Базовые цены с учетом расхода'!B9:B25),2)</f>
        <v>0</v>
      </c>
      <c r="G11" s="3">
        <f>ROUND(SUMIF(Определители!I9:I25,"= ",'Базовые цены с учетом расхода'!C9:C25),2)</f>
        <v>0</v>
      </c>
      <c r="H11" s="3">
        <f>ROUND(SUMIF(Определители!I9:I25,"= ",'Базовые цены с учетом расхода'!D9:D25),2)</f>
        <v>0</v>
      </c>
      <c r="I11" s="3">
        <f>ROUND(SUMIF(Определители!I9:I25,"= ",'Базовые цены с учетом расхода'!E9:E25),2)</f>
        <v>0</v>
      </c>
      <c r="J11" s="7">
        <f>ROUND(SUMIF(Определители!I9:I25,"= ",'Базовые цены с учетом расхода'!I9:I25),8)</f>
        <v>0</v>
      </c>
      <c r="K11" s="7">
        <f>ROUND(SUMIF(Определители!I9:I25,"= ",'Базовые цены с учетом расхода'!K9:K25),8)</f>
        <v>0</v>
      </c>
      <c r="L11" s="3">
        <f>ROUND(SUMIF(Определители!I9:I25,"= ",'Базовые цены с учетом расхода'!F9:F25),2)</f>
        <v>0</v>
      </c>
    </row>
    <row r="12" spans="1:12" ht="10.5">
      <c r="A12" s="4">
        <v>3</v>
      </c>
      <c r="B12" s="1" t="s">
        <v>98</v>
      </c>
      <c r="C12" s="8" t="s">
        <v>332</v>
      </c>
      <c r="D12" s="11">
        <v>0</v>
      </c>
      <c r="F12" s="3" t="e">
        <f>ROUND(СУММПРОИЗВЕСЛИ(0.01,Определители!I9:I25," ",'Базовые цены с учетом расхода'!B9:B25,Начисления!X9:X25,0),2)</f>
        <v>#NAME?</v>
      </c>
      <c r="G12" s="3"/>
      <c r="H12" s="3"/>
      <c r="I12" s="3"/>
      <c r="J12" s="7"/>
      <c r="K12" s="7"/>
      <c r="L12" s="3"/>
    </row>
    <row r="13" spans="1:12" ht="10.5">
      <c r="A13" s="4">
        <v>4</v>
      </c>
      <c r="B13" s="1" t="s">
        <v>99</v>
      </c>
      <c r="C13" s="8" t="s">
        <v>332</v>
      </c>
      <c r="D13" s="11">
        <v>0</v>
      </c>
      <c r="F13" s="3" t="e">
        <f>ROUND(СУММПРОИЗВЕСЛИ(0.01,Определители!I9:I25," ",'Базовые цены с учетом расхода'!B9:B25,Начисления!Y9:Y25,0),2)</f>
        <v>#NAME?</v>
      </c>
      <c r="G13" s="3"/>
      <c r="H13" s="3"/>
      <c r="I13" s="3"/>
      <c r="J13" s="7"/>
      <c r="K13" s="7"/>
      <c r="L13" s="3"/>
    </row>
    <row r="14" spans="1:12" ht="10.5">
      <c r="A14" s="4">
        <v>5</v>
      </c>
      <c r="B14" s="1" t="s">
        <v>100</v>
      </c>
      <c r="C14" s="8" t="s">
        <v>332</v>
      </c>
      <c r="D14" s="11">
        <v>0</v>
      </c>
      <c r="F14" s="3" t="e">
        <f>ROUND(ТРАНСПРАСХОД(Определители!B9:B25,Определители!H9:H25,Определители!I9:I25,'Базовые цены с учетом расхода'!B9:B25,Начисления!Z9:Z25,Начисления!AA9:AA25),2)</f>
        <v>#NAME?</v>
      </c>
      <c r="G14" s="3"/>
      <c r="H14" s="3"/>
      <c r="I14" s="3"/>
      <c r="J14" s="7"/>
      <c r="K14" s="7"/>
      <c r="L14" s="3"/>
    </row>
    <row r="15" spans="1:12" ht="10.5">
      <c r="A15" s="4">
        <v>6</v>
      </c>
      <c r="B15" s="1" t="s">
        <v>101</v>
      </c>
      <c r="C15" s="8" t="s">
        <v>332</v>
      </c>
      <c r="D15" s="11">
        <v>0</v>
      </c>
      <c r="F15" s="3" t="e">
        <f>ROUND(СУММПРОИЗВЕСЛИ(0.01,Определители!I9:I25," ",'Базовые цены с учетом расхода'!B9:B25,Начисления!AC9:AC25,0),2)</f>
        <v>#NAME?</v>
      </c>
      <c r="G15" s="3"/>
      <c r="H15" s="3"/>
      <c r="I15" s="3"/>
      <c r="J15" s="7"/>
      <c r="K15" s="7"/>
      <c r="L15" s="3"/>
    </row>
    <row r="16" spans="1:12" ht="10.5">
      <c r="A16" s="4">
        <v>7</v>
      </c>
      <c r="B16" s="1" t="s">
        <v>102</v>
      </c>
      <c r="C16" s="8" t="s">
        <v>332</v>
      </c>
      <c r="D16" s="11">
        <v>0</v>
      </c>
      <c r="F16" s="3" t="e">
        <f>ROUND(СУММПРОИЗВЕСЛИ(0.01,Определители!I9:I25," ",'Базовые цены с учетом расхода'!B9:B25,Начисления!AF9:AF25,0),2)</f>
        <v>#NAME?</v>
      </c>
      <c r="G16" s="3"/>
      <c r="H16" s="3"/>
      <c r="I16" s="3"/>
      <c r="J16" s="7"/>
      <c r="K16" s="7"/>
      <c r="L16" s="3"/>
    </row>
    <row r="17" spans="1:12" ht="10.5">
      <c r="A17" s="4">
        <v>8</v>
      </c>
      <c r="B17" s="1" t="s">
        <v>103</v>
      </c>
      <c r="C17" s="8" t="s">
        <v>332</v>
      </c>
      <c r="D17" s="11">
        <v>0</v>
      </c>
      <c r="F17" s="3" t="e">
        <f>ROUND(ЗАГОТСКЛАДРАСХОД(Определители!B9:B25,Определители!H9:H25,Определители!I9:I25,'Базовые цены с учетом расхода'!B9:B25,Начисления!X9:X25,Начисления!Y9:Y25,Начисления!Z9:Z25,Начисления!AA9:AA25,Начисления!AB9:AB25,Начисления!AC9:AC25,Начисления!AF9:AF25),2)</f>
        <v>#NAME?</v>
      </c>
      <c r="G17" s="3"/>
      <c r="H17" s="3"/>
      <c r="I17" s="3"/>
      <c r="J17" s="7"/>
      <c r="K17" s="7"/>
      <c r="L17" s="3"/>
    </row>
    <row r="18" spans="1:12" ht="10.5">
      <c r="A18" s="4">
        <v>9</v>
      </c>
      <c r="B18" s="1" t="s">
        <v>104</v>
      </c>
      <c r="C18" s="8" t="s">
        <v>332</v>
      </c>
      <c r="D18" s="11">
        <v>0</v>
      </c>
      <c r="F18" s="3" t="e">
        <f>ROUND(СУММПРОИЗВЕСЛИ(1,Определители!I9:I25," ",'Базовые цены с учетом расхода'!M9:M25,Начисления!I9:I25,0),2)</f>
        <v>#NAME?</v>
      </c>
      <c r="G18" s="3"/>
      <c r="H18" s="3"/>
      <c r="I18" s="3"/>
      <c r="J18" s="7"/>
      <c r="K18" s="7"/>
      <c r="L18" s="3"/>
    </row>
    <row r="19" spans="1:12" ht="10.5">
      <c r="A19" s="4">
        <v>10</v>
      </c>
      <c r="B19" s="1" t="s">
        <v>105</v>
      </c>
      <c r="C19" s="8" t="s">
        <v>333</v>
      </c>
      <c r="D19" s="11">
        <v>0</v>
      </c>
      <c r="F19" s="3" t="e">
        <f>ROUND((F18+F29+F49),2)</f>
        <v>#NAME?</v>
      </c>
      <c r="G19" s="3"/>
      <c r="H19" s="3"/>
      <c r="I19" s="3"/>
      <c r="J19" s="7"/>
      <c r="K19" s="7"/>
      <c r="L19" s="3"/>
    </row>
    <row r="20" spans="1:12" ht="10.5">
      <c r="A20" s="4">
        <v>11</v>
      </c>
      <c r="B20" s="1" t="s">
        <v>106</v>
      </c>
      <c r="C20" s="8" t="s">
        <v>333</v>
      </c>
      <c r="D20" s="11">
        <v>0</v>
      </c>
      <c r="F20" s="3" t="e">
        <f>ROUND((F11+F12+F13+F14+F15+F16+F17+F19),2)</f>
        <v>#NAME?</v>
      </c>
      <c r="G20" s="3"/>
      <c r="H20" s="3"/>
      <c r="I20" s="3"/>
      <c r="J20" s="7"/>
      <c r="K20" s="7"/>
      <c r="L20" s="3"/>
    </row>
    <row r="21" spans="1:12" ht="10.5">
      <c r="A21" s="4">
        <v>12</v>
      </c>
      <c r="B21" s="1" t="s">
        <v>107</v>
      </c>
      <c r="C21" s="8" t="s">
        <v>332</v>
      </c>
      <c r="D21" s="11">
        <v>0</v>
      </c>
      <c r="F21" s="3">
        <f>ROUND(SUMIF(Определители!I9:I25,"=1",'Базовые цены с учетом расхода'!B9:B25),2)</f>
        <v>0</v>
      </c>
      <c r="G21" s="3">
        <f>ROUND(SUMIF(Определители!I9:I25,"=1",'Базовые цены с учетом расхода'!C9:C25),2)</f>
        <v>0</v>
      </c>
      <c r="H21" s="3">
        <f>ROUND(SUMIF(Определители!I9:I25,"=1",'Базовые цены с учетом расхода'!D9:D25),2)</f>
        <v>0</v>
      </c>
      <c r="I21" s="3">
        <f>ROUND(SUMIF(Определители!I9:I25,"=1",'Базовые цены с учетом расхода'!E9:E25),2)</f>
        <v>0</v>
      </c>
      <c r="J21" s="7">
        <f>ROUND(SUMIF(Определители!I9:I25,"=1",'Базовые цены с учетом расхода'!I9:I25),8)</f>
        <v>0</v>
      </c>
      <c r="K21" s="7">
        <f>ROUND(SUMIF(Определители!I9:I25,"=1",'Базовые цены с учетом расхода'!K9:K25),8)</f>
        <v>0</v>
      </c>
      <c r="L21" s="3">
        <f>ROUND(SUMIF(Определители!I9:I25,"=1",'Базовые цены с учетом расхода'!F9:F25),2)</f>
        <v>0</v>
      </c>
    </row>
    <row r="22" spans="1:12" ht="10.5">
      <c r="A22" s="4">
        <v>13</v>
      </c>
      <c r="B22" s="1" t="s">
        <v>108</v>
      </c>
      <c r="C22" s="8" t="s">
        <v>332</v>
      </c>
      <c r="D22" s="11">
        <v>0</v>
      </c>
      <c r="F22" s="3"/>
      <c r="G22" s="3"/>
      <c r="H22" s="3"/>
      <c r="I22" s="3"/>
      <c r="J22" s="7"/>
      <c r="K22" s="7"/>
      <c r="L22" s="3"/>
    </row>
    <row r="23" spans="1:12" ht="10.5">
      <c r="A23" s="4">
        <v>14</v>
      </c>
      <c r="B23" s="1" t="s">
        <v>109</v>
      </c>
      <c r="C23" s="8" t="s">
        <v>332</v>
      </c>
      <c r="D23" s="11">
        <v>0</v>
      </c>
      <c r="F23" s="3"/>
      <c r="G23" s="3">
        <f>ROUND(SUMIF(Определители!I9:I25,"=1",'Базовые цены с учетом расхода'!U9:U25),2)</f>
        <v>0</v>
      </c>
      <c r="H23" s="3"/>
      <c r="I23" s="3"/>
      <c r="J23" s="7"/>
      <c r="K23" s="7"/>
      <c r="L23" s="3"/>
    </row>
    <row r="24" spans="1:12" ht="10.5">
      <c r="A24" s="4">
        <v>15</v>
      </c>
      <c r="B24" s="1" t="s">
        <v>110</v>
      </c>
      <c r="C24" s="8" t="s">
        <v>332</v>
      </c>
      <c r="D24" s="11">
        <v>0</v>
      </c>
      <c r="F24" s="3">
        <f>ROUND(SUMIF(Определители!I9:I25,"=1",'Базовые цены с учетом расхода'!V9:V25),2)</f>
        <v>0</v>
      </c>
      <c r="G24" s="3"/>
      <c r="H24" s="3"/>
      <c r="I24" s="3"/>
      <c r="J24" s="7"/>
      <c r="K24" s="7"/>
      <c r="L24" s="3"/>
    </row>
    <row r="25" spans="1:12" ht="10.5">
      <c r="A25" s="4">
        <v>16</v>
      </c>
      <c r="B25" s="1" t="s">
        <v>111</v>
      </c>
      <c r="C25" s="8" t="s">
        <v>332</v>
      </c>
      <c r="D25" s="11">
        <v>0</v>
      </c>
      <c r="F25" s="3" t="e">
        <f>ROUND(СУММЕСЛИ2(Определители!I9:I25,"1",Определители!G9:G25,"1",'Базовые цены с учетом расхода'!B9:B25),2)</f>
        <v>#NAME?</v>
      </c>
      <c r="G25" s="3"/>
      <c r="H25" s="3"/>
      <c r="I25" s="3"/>
      <c r="J25" s="7"/>
      <c r="K25" s="7"/>
      <c r="L25" s="3"/>
    </row>
    <row r="26" spans="1:12" ht="10.5">
      <c r="A26" s="4">
        <v>17</v>
      </c>
      <c r="B26" s="1" t="s">
        <v>112</v>
      </c>
      <c r="C26" s="8" t="s">
        <v>332</v>
      </c>
      <c r="D26" s="11">
        <v>0</v>
      </c>
      <c r="F26" s="3">
        <f>ROUND(SUMIF(Определители!I9:I25,"=1",'Базовые цены с учетом расхода'!H9:H25),2)</f>
        <v>0</v>
      </c>
      <c r="G26" s="3"/>
      <c r="H26" s="3"/>
      <c r="I26" s="3"/>
      <c r="J26" s="7"/>
      <c r="K26" s="7"/>
      <c r="L26" s="3"/>
    </row>
    <row r="27" spans="1:12" ht="10.5">
      <c r="A27" s="4">
        <v>18</v>
      </c>
      <c r="B27" s="1" t="s">
        <v>113</v>
      </c>
      <c r="C27" s="8" t="s">
        <v>332</v>
      </c>
      <c r="D27" s="11">
        <v>0</v>
      </c>
      <c r="F27" s="3">
        <f>ROUND(SUMIF(Определители!I9:I25,"=1",'Базовые цены с учетом расхода'!N9:N25),2)</f>
        <v>0</v>
      </c>
      <c r="G27" s="3"/>
      <c r="H27" s="3"/>
      <c r="I27" s="3"/>
      <c r="J27" s="7"/>
      <c r="K27" s="7"/>
      <c r="L27" s="3"/>
    </row>
    <row r="28" spans="1:12" ht="10.5">
      <c r="A28" s="4">
        <v>19</v>
      </c>
      <c r="B28" s="1" t="s">
        <v>114</v>
      </c>
      <c r="C28" s="8" t="s">
        <v>332</v>
      </c>
      <c r="D28" s="11">
        <v>0</v>
      </c>
      <c r="F28" s="3">
        <f>ROUND(SUMIF(Определители!I9:I25,"=1",'Базовые цены с учетом расхода'!O9:O25),2)</f>
        <v>0</v>
      </c>
      <c r="G28" s="3"/>
      <c r="H28" s="3"/>
      <c r="I28" s="3"/>
      <c r="J28" s="7"/>
      <c r="K28" s="7"/>
      <c r="L28" s="3"/>
    </row>
    <row r="29" spans="1:12" ht="10.5">
      <c r="A29" s="4">
        <v>20</v>
      </c>
      <c r="B29" s="1" t="s">
        <v>105</v>
      </c>
      <c r="C29" s="8" t="s">
        <v>332</v>
      </c>
      <c r="D29" s="11">
        <v>0</v>
      </c>
      <c r="F29" s="3" t="e">
        <f>ROUND(СУММПРОИЗВЕСЛИ(1,Определители!I9:I25," ",'Базовые цены с учетом расхода'!M9:M25,Начисления!I9:I25,0),2)</f>
        <v>#NAME?</v>
      </c>
      <c r="G29" s="3"/>
      <c r="H29" s="3"/>
      <c r="I29" s="3"/>
      <c r="J29" s="7"/>
      <c r="K29" s="7"/>
      <c r="L29" s="3"/>
    </row>
    <row r="30" spans="1:12" ht="10.5">
      <c r="A30" s="4">
        <v>21</v>
      </c>
      <c r="B30" s="1" t="s">
        <v>115</v>
      </c>
      <c r="C30" s="8" t="s">
        <v>333</v>
      </c>
      <c r="D30" s="11">
        <v>0</v>
      </c>
      <c r="F30" s="3">
        <f>ROUND((F21+F27+F28),2)</f>
        <v>0</v>
      </c>
      <c r="G30" s="3"/>
      <c r="H30" s="3"/>
      <c r="I30" s="3"/>
      <c r="J30" s="7"/>
      <c r="K30" s="7"/>
      <c r="L30" s="3"/>
    </row>
    <row r="31" spans="1:12" ht="10.5">
      <c r="A31" s="4">
        <v>22</v>
      </c>
      <c r="B31" s="1" t="s">
        <v>116</v>
      </c>
      <c r="C31" s="8" t="s">
        <v>332</v>
      </c>
      <c r="D31" s="11">
        <v>0</v>
      </c>
      <c r="F31" s="3">
        <f>ROUND(SUMIF(Определители!I9:I25,"=2",'Базовые цены с учетом расхода'!B9:B25),2)</f>
        <v>11318.53</v>
      </c>
      <c r="G31" s="3">
        <f>ROUND(SUMIF(Определители!I9:I25,"=2",'Базовые цены с учетом расхода'!C9:C25),2)</f>
        <v>1205.91</v>
      </c>
      <c r="H31" s="3">
        <f>ROUND(SUMIF(Определители!I9:I25,"=2",'Базовые цены с учетом расхода'!D9:D25),2)</f>
        <v>722.7</v>
      </c>
      <c r="I31" s="3">
        <f>ROUND(SUMIF(Определители!I9:I25,"=2",'Базовые цены с учетом расхода'!E9:E25),2)</f>
        <v>104.9</v>
      </c>
      <c r="J31" s="7" t="e">
        <f>ROUND(SUMIF(Определители!I9:I25,"=2",'Базовые цены с учетом расхода'!I9:I25),8)</f>
        <v>#NAME?</v>
      </c>
      <c r="K31" s="7" t="e">
        <f>ROUND(SUMIF(Определители!I9:I25,"=2",'Базовые цены с учетом расхода'!K9:K25),8)</f>
        <v>#NAME?</v>
      </c>
      <c r="L31" s="3">
        <f>ROUND(SUMIF(Определители!I9:I25,"=2",'Базовые цены с учетом расхода'!F9:F25),2)</f>
        <v>9389.92</v>
      </c>
    </row>
    <row r="32" spans="1:12" ht="10.5">
      <c r="A32" s="4">
        <v>23</v>
      </c>
      <c r="B32" s="1" t="s">
        <v>108</v>
      </c>
      <c r="C32" s="8" t="s">
        <v>332</v>
      </c>
      <c r="D32" s="11">
        <v>0</v>
      </c>
      <c r="F32" s="3"/>
      <c r="G32" s="3"/>
      <c r="H32" s="3"/>
      <c r="I32" s="3"/>
      <c r="J32" s="7"/>
      <c r="K32" s="7"/>
      <c r="L32" s="3"/>
    </row>
    <row r="33" spans="1:12" ht="10.5">
      <c r="A33" s="4">
        <v>24</v>
      </c>
      <c r="B33" s="1" t="s">
        <v>117</v>
      </c>
      <c r="C33" s="8" t="s">
        <v>332</v>
      </c>
      <c r="D33" s="11">
        <v>0</v>
      </c>
      <c r="F33" s="3" t="e">
        <f>ROUND(СУММЕСЛИ2(Определители!I9:I25,"2",Определители!G9:G25,"1",'Базовые цены с учетом расхода'!B9:B25),2)</f>
        <v>#NAME?</v>
      </c>
      <c r="G33" s="3"/>
      <c r="H33" s="3"/>
      <c r="I33" s="3"/>
      <c r="J33" s="7"/>
      <c r="K33" s="7"/>
      <c r="L33" s="3"/>
    </row>
    <row r="34" spans="1:12" ht="10.5">
      <c r="A34" s="4">
        <v>25</v>
      </c>
      <c r="B34" s="1" t="s">
        <v>112</v>
      </c>
      <c r="C34" s="8" t="s">
        <v>332</v>
      </c>
      <c r="D34" s="11">
        <v>0</v>
      </c>
      <c r="F34" s="3">
        <f>ROUND(SUMIF(Определители!I9:I25,"=2",'Базовые цены с учетом расхода'!H9:H25),2)</f>
        <v>0</v>
      </c>
      <c r="G34" s="3"/>
      <c r="H34" s="3"/>
      <c r="I34" s="3"/>
      <c r="J34" s="7"/>
      <c r="K34" s="7"/>
      <c r="L34" s="3"/>
    </row>
    <row r="35" spans="1:12" ht="10.5">
      <c r="A35" s="4">
        <v>26</v>
      </c>
      <c r="B35" s="1" t="s">
        <v>113</v>
      </c>
      <c r="C35" s="8" t="s">
        <v>332</v>
      </c>
      <c r="D35" s="11">
        <v>0</v>
      </c>
      <c r="F35" s="3">
        <f>ROUND(SUMIF(Определители!I9:I25,"=2",'Базовые цены с учетом расхода'!N9:N25),2)</f>
        <v>1452.54</v>
      </c>
      <c r="G35" s="3"/>
      <c r="H35" s="3"/>
      <c r="I35" s="3"/>
      <c r="J35" s="7"/>
      <c r="K35" s="7"/>
      <c r="L35" s="3"/>
    </row>
    <row r="36" spans="1:12" ht="10.5">
      <c r="A36" s="4">
        <v>27</v>
      </c>
      <c r="B36" s="1" t="s">
        <v>114</v>
      </c>
      <c r="C36" s="8" t="s">
        <v>332</v>
      </c>
      <c r="D36" s="11">
        <v>0</v>
      </c>
      <c r="F36" s="3">
        <f>ROUND(SUMIF(Определители!I9:I25,"=2",'Базовые цены с учетом расхода'!O9:O25),2)</f>
        <v>895.2</v>
      </c>
      <c r="G36" s="3"/>
      <c r="H36" s="3"/>
      <c r="I36" s="3"/>
      <c r="J36" s="7"/>
      <c r="K36" s="7"/>
      <c r="L36" s="3"/>
    </row>
    <row r="37" spans="1:12" ht="10.5">
      <c r="A37" s="4">
        <v>28</v>
      </c>
      <c r="B37" s="1" t="s">
        <v>120</v>
      </c>
      <c r="C37" s="8" t="s">
        <v>333</v>
      </c>
      <c r="D37" s="11">
        <v>0</v>
      </c>
      <c r="F37" s="3">
        <f>ROUND((F31+F35+F36),2)</f>
        <v>13666.27</v>
      </c>
      <c r="G37" s="3"/>
      <c r="H37" s="3"/>
      <c r="I37" s="3"/>
      <c r="J37" s="7"/>
      <c r="K37" s="7"/>
      <c r="L37" s="3"/>
    </row>
    <row r="38" spans="1:12" ht="10.5">
      <c r="A38" s="4">
        <v>29</v>
      </c>
      <c r="B38" s="1" t="s">
        <v>121</v>
      </c>
      <c r="C38" s="8" t="s">
        <v>332</v>
      </c>
      <c r="D38" s="11">
        <v>0</v>
      </c>
      <c r="F38" s="3">
        <f>ROUND(SUMIF(Определители!I9:I25,"=3",'Базовые цены с учетом расхода'!B9:B25),2)</f>
        <v>0</v>
      </c>
      <c r="G38" s="3">
        <f>ROUND(SUMIF(Определители!I9:I25,"=3",'Базовые цены с учетом расхода'!C9:C25),2)</f>
        <v>0</v>
      </c>
      <c r="H38" s="3">
        <f>ROUND(SUMIF(Определители!I9:I25,"=3",'Базовые цены с учетом расхода'!D9:D25),2)</f>
        <v>0</v>
      </c>
      <c r="I38" s="3">
        <f>ROUND(SUMIF(Определители!I9:I25,"=3",'Базовые цены с учетом расхода'!E9:E25),2)</f>
        <v>0</v>
      </c>
      <c r="J38" s="7">
        <f>ROUND(SUMIF(Определители!I9:I25,"=3",'Базовые цены с учетом расхода'!I9:I25),8)</f>
        <v>0</v>
      </c>
      <c r="K38" s="7">
        <f>ROUND(SUMIF(Определители!I9:I25,"=3",'Базовые цены с учетом расхода'!K9:K25),8)</f>
        <v>0</v>
      </c>
      <c r="L38" s="3">
        <f>ROUND(SUMIF(Определители!I9:I25,"=3",'Базовые цены с учетом расхода'!F9:F25),2)</f>
        <v>0</v>
      </c>
    </row>
    <row r="39" spans="1:12" ht="10.5">
      <c r="A39" s="4">
        <v>30</v>
      </c>
      <c r="B39" s="1" t="s">
        <v>112</v>
      </c>
      <c r="C39" s="8" t="s">
        <v>332</v>
      </c>
      <c r="D39" s="11">
        <v>0</v>
      </c>
      <c r="F39" s="3">
        <f>ROUND(SUMIF(Определители!I9:I25,"=3",'Базовые цены с учетом расхода'!H9:H25),2)</f>
        <v>0</v>
      </c>
      <c r="G39" s="3"/>
      <c r="H39" s="3"/>
      <c r="I39" s="3"/>
      <c r="J39" s="7"/>
      <c r="K39" s="7"/>
      <c r="L39" s="3"/>
    </row>
    <row r="40" spans="1:12" ht="10.5">
      <c r="A40" s="4">
        <v>31</v>
      </c>
      <c r="B40" s="1" t="s">
        <v>113</v>
      </c>
      <c r="C40" s="8" t="s">
        <v>332</v>
      </c>
      <c r="D40" s="11">
        <v>0</v>
      </c>
      <c r="F40" s="3">
        <f>ROUND(SUMIF(Определители!I9:I25,"=3",'Базовые цены с учетом расхода'!N9:N25),2)</f>
        <v>0</v>
      </c>
      <c r="G40" s="3"/>
      <c r="H40" s="3"/>
      <c r="I40" s="3"/>
      <c r="J40" s="7"/>
      <c r="K40" s="7"/>
      <c r="L40" s="3"/>
    </row>
    <row r="41" spans="1:12" ht="10.5">
      <c r="A41" s="4">
        <v>32</v>
      </c>
      <c r="B41" s="1" t="s">
        <v>114</v>
      </c>
      <c r="C41" s="8" t="s">
        <v>332</v>
      </c>
      <c r="D41" s="11">
        <v>0</v>
      </c>
      <c r="F41" s="3">
        <f>ROUND(SUMIF(Определители!I9:I25,"=3",'Базовые цены с учетом расхода'!O9:O25),2)</f>
        <v>0</v>
      </c>
      <c r="G41" s="3"/>
      <c r="H41" s="3"/>
      <c r="I41" s="3"/>
      <c r="J41" s="7"/>
      <c r="K41" s="7"/>
      <c r="L41" s="3"/>
    </row>
    <row r="42" spans="1:12" ht="10.5">
      <c r="A42" s="4">
        <v>33</v>
      </c>
      <c r="B42" s="1" t="s">
        <v>122</v>
      </c>
      <c r="C42" s="8" t="s">
        <v>333</v>
      </c>
      <c r="D42" s="11">
        <v>0</v>
      </c>
      <c r="F42" s="3">
        <f>ROUND((F38+F40+F41),2)</f>
        <v>0</v>
      </c>
      <c r="G42" s="3"/>
      <c r="H42" s="3"/>
      <c r="I42" s="3"/>
      <c r="J42" s="7"/>
      <c r="K42" s="7"/>
      <c r="L42" s="3"/>
    </row>
    <row r="43" spans="1:12" ht="10.5">
      <c r="A43" s="4">
        <v>34</v>
      </c>
      <c r="B43" s="1" t="s">
        <v>123</v>
      </c>
      <c r="C43" s="8" t="s">
        <v>332</v>
      </c>
      <c r="D43" s="11">
        <v>0</v>
      </c>
      <c r="F43" s="3">
        <f>ROUND(SUMIF(Определители!I9:I25,"=4",'Базовые цены с учетом расхода'!B9:B25),2)</f>
        <v>0</v>
      </c>
      <c r="G43" s="3">
        <f>ROUND(SUMIF(Определители!I9:I25,"=4",'Базовые цены с учетом расхода'!C9:C25),2)</f>
        <v>0</v>
      </c>
      <c r="H43" s="3">
        <f>ROUND(SUMIF(Определители!I9:I25,"=4",'Базовые цены с учетом расхода'!D9:D25),2)</f>
        <v>0</v>
      </c>
      <c r="I43" s="3">
        <f>ROUND(SUMIF(Определители!I9:I25,"=4",'Базовые цены с учетом расхода'!E9:E25),2)</f>
        <v>0</v>
      </c>
      <c r="J43" s="7">
        <f>ROUND(SUMIF(Определители!I9:I25,"=4",'Базовые цены с учетом расхода'!I9:I25),8)</f>
        <v>0</v>
      </c>
      <c r="K43" s="7">
        <f>ROUND(SUMIF(Определители!I9:I25,"=4",'Базовые цены с учетом расхода'!K9:K25),8)</f>
        <v>0</v>
      </c>
      <c r="L43" s="3">
        <f>ROUND(SUMIF(Определители!I9:I25,"=4",'Базовые цены с учетом расхода'!F9:F25),2)</f>
        <v>0</v>
      </c>
    </row>
    <row r="44" spans="1:12" ht="10.5">
      <c r="A44" s="4">
        <v>35</v>
      </c>
      <c r="B44" s="1" t="s">
        <v>108</v>
      </c>
      <c r="C44" s="8" t="s">
        <v>332</v>
      </c>
      <c r="D44" s="11">
        <v>0</v>
      </c>
      <c r="F44" s="3"/>
      <c r="G44" s="3"/>
      <c r="H44" s="3"/>
      <c r="I44" s="3"/>
      <c r="J44" s="7"/>
      <c r="K44" s="7"/>
      <c r="L44" s="3"/>
    </row>
    <row r="45" spans="1:12" ht="10.5">
      <c r="A45" s="4">
        <v>36</v>
      </c>
      <c r="B45" s="1" t="s">
        <v>124</v>
      </c>
      <c r="C45" s="8" t="s">
        <v>332</v>
      </c>
      <c r="D45" s="11">
        <v>0</v>
      </c>
      <c r="F45" s="3"/>
      <c r="G45" s="3"/>
      <c r="H45" s="3"/>
      <c r="I45" s="3"/>
      <c r="J45" s="7"/>
      <c r="K45" s="7"/>
      <c r="L45" s="3"/>
    </row>
    <row r="46" spans="1:12" ht="10.5">
      <c r="A46" s="4">
        <v>37</v>
      </c>
      <c r="B46" s="1" t="s">
        <v>112</v>
      </c>
      <c r="C46" s="8" t="s">
        <v>332</v>
      </c>
      <c r="D46" s="11">
        <v>0</v>
      </c>
      <c r="F46" s="3">
        <f>ROUND(SUMIF(Определители!I9:I25,"=4",'Базовые цены с учетом расхода'!H9:H25),2)</f>
        <v>0</v>
      </c>
      <c r="G46" s="3"/>
      <c r="H46" s="3"/>
      <c r="I46" s="3"/>
      <c r="J46" s="7"/>
      <c r="K46" s="7"/>
      <c r="L46" s="3"/>
    </row>
    <row r="47" spans="1:12" ht="10.5">
      <c r="A47" s="4">
        <v>38</v>
      </c>
      <c r="B47" s="1" t="s">
        <v>113</v>
      </c>
      <c r="C47" s="8" t="s">
        <v>332</v>
      </c>
      <c r="D47" s="11">
        <v>0</v>
      </c>
      <c r="F47" s="3">
        <f>ROUND(SUMIF(Определители!I9:I25,"=4",'Базовые цены с учетом расхода'!N9:N25),2)</f>
        <v>0</v>
      </c>
      <c r="G47" s="3"/>
      <c r="H47" s="3"/>
      <c r="I47" s="3"/>
      <c r="J47" s="7"/>
      <c r="K47" s="7"/>
      <c r="L47" s="3"/>
    </row>
    <row r="48" spans="1:12" ht="10.5">
      <c r="A48" s="4">
        <v>39</v>
      </c>
      <c r="B48" s="1" t="s">
        <v>114</v>
      </c>
      <c r="C48" s="8" t="s">
        <v>332</v>
      </c>
      <c r="D48" s="11">
        <v>0</v>
      </c>
      <c r="F48" s="3">
        <f>ROUND(SUMIF(Определители!I9:I25,"=4",'Базовые цены с учетом расхода'!O9:O25),2)</f>
        <v>0</v>
      </c>
      <c r="G48" s="3"/>
      <c r="H48" s="3"/>
      <c r="I48" s="3"/>
      <c r="J48" s="7"/>
      <c r="K48" s="7"/>
      <c r="L48" s="3"/>
    </row>
    <row r="49" spans="1:12" ht="10.5">
      <c r="A49" s="4">
        <v>40</v>
      </c>
      <c r="B49" s="1" t="s">
        <v>105</v>
      </c>
      <c r="C49" s="8" t="s">
        <v>332</v>
      </c>
      <c r="D49" s="11">
        <v>0</v>
      </c>
      <c r="F49" s="3" t="e">
        <f>ROUND(СУММПРОИЗВЕСЛИ(1,Определители!I9:I25," ",'Базовые цены с учетом расхода'!M9:M25,Начисления!I9:I25,0),2)</f>
        <v>#NAME?</v>
      </c>
      <c r="G49" s="3"/>
      <c r="H49" s="3"/>
      <c r="I49" s="3"/>
      <c r="J49" s="7"/>
      <c r="K49" s="7"/>
      <c r="L49" s="3"/>
    </row>
    <row r="50" spans="1:12" ht="10.5">
      <c r="A50" s="4">
        <v>41</v>
      </c>
      <c r="B50" s="1" t="s">
        <v>125</v>
      </c>
      <c r="C50" s="8" t="s">
        <v>333</v>
      </c>
      <c r="D50" s="11">
        <v>0</v>
      </c>
      <c r="F50" s="3">
        <f>ROUND((F43+F47+F48),2)</f>
        <v>0</v>
      </c>
      <c r="G50" s="3"/>
      <c r="H50" s="3"/>
      <c r="I50" s="3"/>
      <c r="J50" s="7"/>
      <c r="K50" s="7"/>
      <c r="L50" s="3"/>
    </row>
    <row r="51" spans="1:12" ht="10.5">
      <c r="A51" s="4">
        <v>42</v>
      </c>
      <c r="B51" s="1" t="s">
        <v>126</v>
      </c>
      <c r="C51" s="8" t="s">
        <v>332</v>
      </c>
      <c r="D51" s="11">
        <v>0</v>
      </c>
      <c r="F51" s="3">
        <f>ROUND(SUMIF(Определители!I9:I25,"=5",'Базовые цены с учетом расхода'!B9:B25),2)</f>
        <v>0</v>
      </c>
      <c r="G51" s="3">
        <f>ROUND(SUMIF(Определители!I9:I25,"=5",'Базовые цены с учетом расхода'!C9:C25),2)</f>
        <v>0</v>
      </c>
      <c r="H51" s="3">
        <f>ROUND(SUMIF(Определители!I9:I25,"=5",'Базовые цены с учетом расхода'!D9:D25),2)</f>
        <v>0</v>
      </c>
      <c r="I51" s="3">
        <f>ROUND(SUMIF(Определители!I9:I25,"=5",'Базовые цены с учетом расхода'!E9:E25),2)</f>
        <v>0</v>
      </c>
      <c r="J51" s="7">
        <f>ROUND(SUMIF(Определители!I9:I25,"=5",'Базовые цены с учетом расхода'!I9:I25),8)</f>
        <v>0</v>
      </c>
      <c r="K51" s="7">
        <f>ROUND(SUMIF(Определители!I9:I25,"=5",'Базовые цены с учетом расхода'!K9:K25),8)</f>
        <v>0</v>
      </c>
      <c r="L51" s="3">
        <f>ROUND(SUMIF(Определители!I9:I25,"=5",'Базовые цены с учетом расхода'!F9:F25),2)</f>
        <v>0</v>
      </c>
    </row>
    <row r="52" spans="1:12" ht="10.5">
      <c r="A52" s="4">
        <v>43</v>
      </c>
      <c r="B52" s="1" t="s">
        <v>112</v>
      </c>
      <c r="C52" s="8" t="s">
        <v>332</v>
      </c>
      <c r="D52" s="11">
        <v>0</v>
      </c>
      <c r="F52" s="3">
        <f>ROUND(SUMIF(Определители!I9:I25,"=5",'Базовые цены с учетом расхода'!H9:H25),2)</f>
        <v>0</v>
      </c>
      <c r="G52" s="3"/>
      <c r="H52" s="3"/>
      <c r="I52" s="3"/>
      <c r="J52" s="7"/>
      <c r="K52" s="7"/>
      <c r="L52" s="3"/>
    </row>
    <row r="53" spans="1:12" ht="10.5">
      <c r="A53" s="4">
        <v>44</v>
      </c>
      <c r="B53" s="1" t="s">
        <v>113</v>
      </c>
      <c r="C53" s="8" t="s">
        <v>332</v>
      </c>
      <c r="D53" s="11">
        <v>0</v>
      </c>
      <c r="F53" s="3">
        <f>ROUND(SUMIF(Определители!I9:I25,"=5",'Базовые цены с учетом расхода'!N9:N25),2)</f>
        <v>0</v>
      </c>
      <c r="G53" s="3"/>
      <c r="H53" s="3"/>
      <c r="I53" s="3"/>
      <c r="J53" s="7"/>
      <c r="K53" s="7"/>
      <c r="L53" s="3"/>
    </row>
    <row r="54" spans="1:12" ht="10.5">
      <c r="A54" s="4">
        <v>45</v>
      </c>
      <c r="B54" s="1" t="s">
        <v>114</v>
      </c>
      <c r="C54" s="8" t="s">
        <v>332</v>
      </c>
      <c r="D54" s="11">
        <v>0</v>
      </c>
      <c r="F54" s="3">
        <f>ROUND(SUMIF(Определители!I9:I25,"=5",'Базовые цены с учетом расхода'!O9:O25),2)</f>
        <v>0</v>
      </c>
      <c r="G54" s="3"/>
      <c r="H54" s="3"/>
      <c r="I54" s="3"/>
      <c r="J54" s="7"/>
      <c r="K54" s="7"/>
      <c r="L54" s="3"/>
    </row>
    <row r="55" spans="1:12" ht="10.5">
      <c r="A55" s="4">
        <v>46</v>
      </c>
      <c r="B55" s="1" t="s">
        <v>127</v>
      </c>
      <c r="C55" s="8" t="s">
        <v>333</v>
      </c>
      <c r="D55" s="11">
        <v>0</v>
      </c>
      <c r="F55" s="3">
        <f>ROUND((F51+F53+F54),2)</f>
        <v>0</v>
      </c>
      <c r="G55" s="3"/>
      <c r="H55" s="3"/>
      <c r="I55" s="3"/>
      <c r="J55" s="7"/>
      <c r="K55" s="7"/>
      <c r="L55" s="3"/>
    </row>
    <row r="56" spans="1:12" ht="10.5">
      <c r="A56" s="4">
        <v>47</v>
      </c>
      <c r="B56" s="1" t="s">
        <v>128</v>
      </c>
      <c r="C56" s="8" t="s">
        <v>332</v>
      </c>
      <c r="D56" s="11">
        <v>0</v>
      </c>
      <c r="F56" s="3">
        <f>ROUND(SUMIF(Определители!I9:I25,"=6",'Базовые цены с учетом расхода'!B9:B25),2)</f>
        <v>0</v>
      </c>
      <c r="G56" s="3">
        <f>ROUND(SUMIF(Определители!I9:I25,"=6",'Базовые цены с учетом расхода'!C9:C25),2)</f>
        <v>0</v>
      </c>
      <c r="H56" s="3">
        <f>ROUND(SUMIF(Определители!I9:I25,"=6",'Базовые цены с учетом расхода'!D9:D25),2)</f>
        <v>0</v>
      </c>
      <c r="I56" s="3">
        <f>ROUND(SUMIF(Определители!I9:I25,"=6",'Базовые цены с учетом расхода'!E9:E25),2)</f>
        <v>0</v>
      </c>
      <c r="J56" s="7">
        <f>ROUND(SUMIF(Определители!I9:I25,"=6",'Базовые цены с учетом расхода'!I9:I25),8)</f>
        <v>0</v>
      </c>
      <c r="K56" s="7">
        <f>ROUND(SUMIF(Определители!I9:I25,"=6",'Базовые цены с учетом расхода'!K9:K25),8)</f>
        <v>0</v>
      </c>
      <c r="L56" s="3">
        <f>ROUND(SUMIF(Определители!I9:I25,"=6",'Базовые цены с учетом расхода'!F9:F25),2)</f>
        <v>0</v>
      </c>
    </row>
    <row r="57" spans="1:12" ht="10.5">
      <c r="A57" s="4">
        <v>48</v>
      </c>
      <c r="B57" s="1" t="s">
        <v>112</v>
      </c>
      <c r="C57" s="8" t="s">
        <v>332</v>
      </c>
      <c r="D57" s="11">
        <v>0</v>
      </c>
      <c r="F57" s="3">
        <f>ROUND(SUMIF(Определители!I9:I25,"=6",'Базовые цены с учетом расхода'!H9:H25),2)</f>
        <v>0</v>
      </c>
      <c r="G57" s="3"/>
      <c r="H57" s="3"/>
      <c r="I57" s="3"/>
      <c r="J57" s="7"/>
      <c r="K57" s="7"/>
      <c r="L57" s="3"/>
    </row>
    <row r="58" spans="1:12" ht="10.5">
      <c r="A58" s="4">
        <v>49</v>
      </c>
      <c r="B58" s="1" t="s">
        <v>113</v>
      </c>
      <c r="C58" s="8" t="s">
        <v>332</v>
      </c>
      <c r="D58" s="11">
        <v>0</v>
      </c>
      <c r="F58" s="3">
        <f>ROUND(SUMIF(Определители!I9:I25,"=6",'Базовые цены с учетом расхода'!N9:N25),2)</f>
        <v>0</v>
      </c>
      <c r="G58" s="3"/>
      <c r="H58" s="3"/>
      <c r="I58" s="3"/>
      <c r="J58" s="7"/>
      <c r="K58" s="7"/>
      <c r="L58" s="3"/>
    </row>
    <row r="59" spans="1:12" ht="10.5">
      <c r="A59" s="4">
        <v>50</v>
      </c>
      <c r="B59" s="1" t="s">
        <v>114</v>
      </c>
      <c r="C59" s="8" t="s">
        <v>332</v>
      </c>
      <c r="D59" s="11">
        <v>0</v>
      </c>
      <c r="F59" s="3">
        <f>ROUND(SUMIF(Определители!I9:I25,"=6",'Базовые цены с учетом расхода'!O9:O25),2)</f>
        <v>0</v>
      </c>
      <c r="G59" s="3"/>
      <c r="H59" s="3"/>
      <c r="I59" s="3"/>
      <c r="J59" s="7"/>
      <c r="K59" s="7"/>
      <c r="L59" s="3"/>
    </row>
    <row r="60" spans="1:12" ht="10.5">
      <c r="A60" s="4">
        <v>51</v>
      </c>
      <c r="B60" s="1" t="s">
        <v>129</v>
      </c>
      <c r="C60" s="8" t="s">
        <v>333</v>
      </c>
      <c r="D60" s="11">
        <v>0</v>
      </c>
      <c r="F60" s="3">
        <f>ROUND((F56+F58+F59),2)</f>
        <v>0</v>
      </c>
      <c r="G60" s="3"/>
      <c r="H60" s="3"/>
      <c r="I60" s="3"/>
      <c r="J60" s="7"/>
      <c r="K60" s="7"/>
      <c r="L60" s="3"/>
    </row>
    <row r="61" spans="1:12" ht="10.5">
      <c r="A61" s="4">
        <v>52</v>
      </c>
      <c r="B61" s="1" t="s">
        <v>130</v>
      </c>
      <c r="C61" s="8" t="s">
        <v>332</v>
      </c>
      <c r="D61" s="11">
        <v>0</v>
      </c>
      <c r="F61" s="3">
        <f>ROUND(SUMIF(Определители!I9:I25,"=7",'Базовые цены с учетом расхода'!B9:B25),2)</f>
        <v>0</v>
      </c>
      <c r="G61" s="3">
        <f>ROUND(SUMIF(Определители!I9:I25,"=7",'Базовые цены с учетом расхода'!C9:C25),2)</f>
        <v>0</v>
      </c>
      <c r="H61" s="3">
        <f>ROUND(SUMIF(Определители!I9:I25,"=7",'Базовые цены с учетом расхода'!D9:D25),2)</f>
        <v>0</v>
      </c>
      <c r="I61" s="3">
        <f>ROUND(SUMIF(Определители!I9:I25,"=7",'Базовые цены с учетом расхода'!E9:E25),2)</f>
        <v>0</v>
      </c>
      <c r="J61" s="7">
        <f>ROUND(SUMIF(Определители!I9:I25,"=7",'Базовые цены с учетом расхода'!I9:I25),8)</f>
        <v>0</v>
      </c>
      <c r="K61" s="7">
        <f>ROUND(SUMIF(Определители!I9:I25,"=7",'Базовые цены с учетом расхода'!K9:K25),8)</f>
        <v>0</v>
      </c>
      <c r="L61" s="3">
        <f>ROUND(SUMIF(Определители!I9:I25,"=7",'Базовые цены с учетом расхода'!F9:F25),2)</f>
        <v>0</v>
      </c>
    </row>
    <row r="62" spans="1:12" ht="10.5">
      <c r="A62" s="4">
        <v>53</v>
      </c>
      <c r="B62" s="1" t="s">
        <v>108</v>
      </c>
      <c r="C62" s="8" t="s">
        <v>332</v>
      </c>
      <c r="D62" s="11">
        <v>0</v>
      </c>
      <c r="F62" s="3"/>
      <c r="G62" s="3"/>
      <c r="H62" s="3"/>
      <c r="I62" s="3"/>
      <c r="J62" s="7"/>
      <c r="K62" s="7"/>
      <c r="L62" s="3"/>
    </row>
    <row r="63" spans="1:12" ht="10.5">
      <c r="A63" s="4">
        <v>54</v>
      </c>
      <c r="B63" s="1" t="s">
        <v>131</v>
      </c>
      <c r="C63" s="8" t="s">
        <v>332</v>
      </c>
      <c r="D63" s="11">
        <v>0</v>
      </c>
      <c r="F63" s="3" t="e">
        <f>ROUND(СУММЕСЛИ2(Определители!I9:I25,"2",Определители!G9:G25,"1",'Базовые цены с учетом расхода'!B9:B25),2)</f>
        <v>#NAME?</v>
      </c>
      <c r="G63" s="3"/>
      <c r="H63" s="3"/>
      <c r="I63" s="3"/>
      <c r="J63" s="7"/>
      <c r="K63" s="7"/>
      <c r="L63" s="3"/>
    </row>
    <row r="64" spans="1:12" ht="10.5">
      <c r="A64" s="4">
        <v>55</v>
      </c>
      <c r="B64" s="1" t="s">
        <v>112</v>
      </c>
      <c r="C64" s="8" t="s">
        <v>332</v>
      </c>
      <c r="D64" s="11">
        <v>0</v>
      </c>
      <c r="F64" s="3">
        <f>ROUND(SUMIF(Определители!I9:I25,"=7",'Базовые цены с учетом расхода'!H9:H25),2)</f>
        <v>0</v>
      </c>
      <c r="G64" s="3"/>
      <c r="H64" s="3"/>
      <c r="I64" s="3"/>
      <c r="J64" s="7"/>
      <c r="K64" s="7"/>
      <c r="L64" s="3"/>
    </row>
    <row r="65" spans="1:12" ht="10.5">
      <c r="A65" s="4">
        <v>56</v>
      </c>
      <c r="B65" s="1" t="s">
        <v>132</v>
      </c>
      <c r="C65" s="8" t="s">
        <v>332</v>
      </c>
      <c r="D65" s="11">
        <v>0</v>
      </c>
      <c r="F65" s="3">
        <f>ROUND(SUMIF(Определители!I9:I25,"=7",'Базовые цены с учетом расхода'!N9:N25),2)</f>
        <v>0</v>
      </c>
      <c r="G65" s="3"/>
      <c r="H65" s="3"/>
      <c r="I65" s="3"/>
      <c r="J65" s="7"/>
      <c r="K65" s="7"/>
      <c r="L65" s="3"/>
    </row>
    <row r="66" spans="1:12" ht="10.5">
      <c r="A66" s="4">
        <v>57</v>
      </c>
      <c r="B66" s="1" t="s">
        <v>114</v>
      </c>
      <c r="C66" s="8" t="s">
        <v>332</v>
      </c>
      <c r="D66" s="11">
        <v>0</v>
      </c>
      <c r="F66" s="3">
        <f>ROUND(SUMIF(Определители!I9:I25,"=7",'Базовые цены с учетом расхода'!O9:O25),2)</f>
        <v>0</v>
      </c>
      <c r="G66" s="3"/>
      <c r="H66" s="3"/>
      <c r="I66" s="3"/>
      <c r="J66" s="7"/>
      <c r="K66" s="7"/>
      <c r="L66" s="3"/>
    </row>
    <row r="67" spans="1:12" ht="10.5">
      <c r="A67" s="4">
        <v>58</v>
      </c>
      <c r="B67" s="1" t="s">
        <v>133</v>
      </c>
      <c r="C67" s="8" t="s">
        <v>333</v>
      </c>
      <c r="D67" s="11">
        <v>0</v>
      </c>
      <c r="F67" s="3">
        <f>ROUND((F61+F65+F66),2)</f>
        <v>0</v>
      </c>
      <c r="G67" s="3"/>
      <c r="H67" s="3"/>
      <c r="I67" s="3"/>
      <c r="J67" s="7"/>
      <c r="K67" s="7"/>
      <c r="L67" s="3"/>
    </row>
    <row r="68" spans="1:12" ht="10.5">
      <c r="A68" s="4">
        <v>59</v>
      </c>
      <c r="B68" s="1" t="s">
        <v>134</v>
      </c>
      <c r="C68" s="8" t="s">
        <v>332</v>
      </c>
      <c r="D68" s="11">
        <v>0</v>
      </c>
      <c r="F68" s="3">
        <f>ROUND(SUMIF(Определители!I9:I25,"=9",'Базовые цены с учетом расхода'!B9:B25),2)</f>
        <v>0</v>
      </c>
      <c r="G68" s="3">
        <f>ROUND(SUMIF(Определители!I9:I25,"=9",'Базовые цены с учетом расхода'!C9:C25),2)</f>
        <v>0</v>
      </c>
      <c r="H68" s="3">
        <f>ROUND(SUMIF(Определители!I9:I25,"=9",'Базовые цены с учетом расхода'!D9:D25),2)</f>
        <v>0</v>
      </c>
      <c r="I68" s="3">
        <f>ROUND(SUMIF(Определители!I9:I25,"=9",'Базовые цены с учетом расхода'!E9:E25),2)</f>
        <v>0</v>
      </c>
      <c r="J68" s="7">
        <f>ROUND(SUMIF(Определители!I9:I25,"=9",'Базовые цены с учетом расхода'!I9:I25),8)</f>
        <v>0</v>
      </c>
      <c r="K68" s="7">
        <f>ROUND(SUMIF(Определители!I9:I25,"=9",'Базовые цены с учетом расхода'!K9:K25),8)</f>
        <v>0</v>
      </c>
      <c r="L68" s="3">
        <f>ROUND(SUMIF(Определители!I9:I25,"=9",'Базовые цены с учетом расхода'!F9:F25),2)</f>
        <v>0</v>
      </c>
    </row>
    <row r="69" spans="1:12" ht="10.5">
      <c r="A69" s="4">
        <v>60</v>
      </c>
      <c r="B69" s="1" t="s">
        <v>132</v>
      </c>
      <c r="C69" s="8" t="s">
        <v>332</v>
      </c>
      <c r="D69" s="11">
        <v>0</v>
      </c>
      <c r="F69" s="3">
        <f>ROUND(SUMIF(Определители!I9:I25,"=9",'Базовые цены с учетом расхода'!N9:N25),2)</f>
        <v>0</v>
      </c>
      <c r="G69" s="3"/>
      <c r="H69" s="3"/>
      <c r="I69" s="3"/>
      <c r="J69" s="7"/>
      <c r="K69" s="7"/>
      <c r="L69" s="3"/>
    </row>
    <row r="70" spans="1:12" ht="10.5">
      <c r="A70" s="4">
        <v>61</v>
      </c>
      <c r="B70" s="1" t="s">
        <v>114</v>
      </c>
      <c r="C70" s="8" t="s">
        <v>332</v>
      </c>
      <c r="D70" s="11">
        <v>0</v>
      </c>
      <c r="F70" s="3">
        <f>ROUND(SUMIF(Определители!I9:I25,"=9",'Базовые цены с учетом расхода'!O9:O25),2)</f>
        <v>0</v>
      </c>
      <c r="G70" s="3"/>
      <c r="H70" s="3"/>
      <c r="I70" s="3"/>
      <c r="J70" s="7"/>
      <c r="K70" s="7"/>
      <c r="L70" s="3"/>
    </row>
    <row r="71" spans="1:12" ht="10.5">
      <c r="A71" s="4">
        <v>62</v>
      </c>
      <c r="B71" s="1" t="s">
        <v>135</v>
      </c>
      <c r="C71" s="8" t="s">
        <v>333</v>
      </c>
      <c r="D71" s="11">
        <v>0</v>
      </c>
      <c r="F71" s="3">
        <f>ROUND((F68+F69+F70),2)</f>
        <v>0</v>
      </c>
      <c r="G71" s="3"/>
      <c r="H71" s="3"/>
      <c r="I71" s="3"/>
      <c r="J71" s="7"/>
      <c r="K71" s="7"/>
      <c r="L71" s="3"/>
    </row>
    <row r="72" spans="1:12" ht="10.5">
      <c r="A72" s="4">
        <v>63</v>
      </c>
      <c r="B72" s="1" t="s">
        <v>136</v>
      </c>
      <c r="C72" s="8" t="s">
        <v>332</v>
      </c>
      <c r="D72" s="11">
        <v>0</v>
      </c>
      <c r="F72" s="3">
        <f>ROUND(SUMIF(Определители!I9:I25,"=:",'Базовые цены с учетом расхода'!B9:B25),2)</f>
        <v>0</v>
      </c>
      <c r="G72" s="3">
        <f>ROUND(SUMIF(Определители!I9:I25,"=:",'Базовые цены с учетом расхода'!C9:C25),2)</f>
        <v>0</v>
      </c>
      <c r="H72" s="3">
        <f>ROUND(SUMIF(Определители!I9:I25,"=:",'Базовые цены с учетом расхода'!D9:D25),2)</f>
        <v>0</v>
      </c>
      <c r="I72" s="3">
        <f>ROUND(SUMIF(Определители!I9:I25,"=:",'Базовые цены с учетом расхода'!E9:E25),2)</f>
        <v>0</v>
      </c>
      <c r="J72" s="7">
        <f>ROUND(SUMIF(Определители!I9:I25,"=:",'Базовые цены с учетом расхода'!I9:I25),8)</f>
        <v>0</v>
      </c>
      <c r="K72" s="7">
        <f>ROUND(SUMIF(Определители!I9:I25,"=:",'Базовые цены с учетом расхода'!K9:K25),8)</f>
        <v>0</v>
      </c>
      <c r="L72" s="3">
        <f>ROUND(SUMIF(Определители!I9:I25,"=:",'Базовые цены с учетом расхода'!F9:F25),2)</f>
        <v>0</v>
      </c>
    </row>
    <row r="73" spans="1:12" ht="10.5">
      <c r="A73" s="4">
        <v>64</v>
      </c>
      <c r="B73" s="1" t="s">
        <v>112</v>
      </c>
      <c r="C73" s="8" t="s">
        <v>332</v>
      </c>
      <c r="D73" s="11">
        <v>0</v>
      </c>
      <c r="F73" s="3">
        <f>ROUND(SUMIF(Определители!I9:I25,"=:",'Базовые цены с учетом расхода'!H9:H25),2)</f>
        <v>0</v>
      </c>
      <c r="G73" s="3"/>
      <c r="H73" s="3"/>
      <c r="I73" s="3"/>
      <c r="J73" s="7"/>
      <c r="K73" s="7"/>
      <c r="L73" s="3"/>
    </row>
    <row r="74" spans="1:12" ht="10.5">
      <c r="A74" s="4">
        <v>65</v>
      </c>
      <c r="B74" s="1" t="s">
        <v>132</v>
      </c>
      <c r="C74" s="8" t="s">
        <v>332</v>
      </c>
      <c r="D74" s="11">
        <v>0</v>
      </c>
      <c r="F74" s="3">
        <f>ROUND(SUMIF(Определители!I9:I25,"=:",'Базовые цены с учетом расхода'!N9:N25),2)</f>
        <v>0</v>
      </c>
      <c r="G74" s="3"/>
      <c r="H74" s="3"/>
      <c r="I74" s="3"/>
      <c r="J74" s="7"/>
      <c r="K74" s="7"/>
      <c r="L74" s="3"/>
    </row>
    <row r="75" spans="1:12" ht="10.5">
      <c r="A75" s="4">
        <v>66</v>
      </c>
      <c r="B75" s="1" t="s">
        <v>114</v>
      </c>
      <c r="C75" s="8" t="s">
        <v>332</v>
      </c>
      <c r="D75" s="11">
        <v>0</v>
      </c>
      <c r="F75" s="3">
        <f>ROUND(SUMIF(Определители!I9:I25,"=:",'Базовые цены с учетом расхода'!O9:O25),2)</f>
        <v>0</v>
      </c>
      <c r="G75" s="3"/>
      <c r="H75" s="3"/>
      <c r="I75" s="3"/>
      <c r="J75" s="7"/>
      <c r="K75" s="7"/>
      <c r="L75" s="3"/>
    </row>
    <row r="76" spans="1:12" ht="10.5">
      <c r="A76" s="4">
        <v>67</v>
      </c>
      <c r="B76" s="1" t="s">
        <v>137</v>
      </c>
      <c r="C76" s="8" t="s">
        <v>333</v>
      </c>
      <c r="D76" s="11">
        <v>0</v>
      </c>
      <c r="F76" s="3">
        <f>ROUND((F72+F74+F75),2)</f>
        <v>0</v>
      </c>
      <c r="G76" s="3"/>
      <c r="H76" s="3"/>
      <c r="I76" s="3"/>
      <c r="J76" s="7"/>
      <c r="K76" s="7"/>
      <c r="L76" s="3"/>
    </row>
    <row r="77" spans="1:12" ht="10.5">
      <c r="A77" s="4">
        <v>68</v>
      </c>
      <c r="B77" s="1" t="s">
        <v>138</v>
      </c>
      <c r="C77" s="8" t="s">
        <v>332</v>
      </c>
      <c r="D77" s="11">
        <v>0</v>
      </c>
      <c r="F77" s="3">
        <f>ROUND(SUMIF(Определители!I9:I25,"=8",'Базовые цены с учетом расхода'!B9:B25),2)</f>
        <v>0</v>
      </c>
      <c r="G77" s="3">
        <f>ROUND(SUMIF(Определители!I9:I25,"=8",'Базовые цены с учетом расхода'!C9:C25),2)</f>
        <v>0</v>
      </c>
      <c r="H77" s="3">
        <f>ROUND(SUMIF(Определители!I9:I25,"=8",'Базовые цены с учетом расхода'!D9:D25),2)</f>
        <v>0</v>
      </c>
      <c r="I77" s="3">
        <f>ROUND(SUMIF(Определители!I9:I25,"=8",'Базовые цены с учетом расхода'!E9:E25),2)</f>
        <v>0</v>
      </c>
      <c r="J77" s="7">
        <f>ROUND(SUMIF(Определители!I9:I25,"=8",'Базовые цены с учетом расхода'!I9:I25),8)</f>
        <v>0</v>
      </c>
      <c r="K77" s="7">
        <f>ROUND(SUMIF(Определители!I9:I25,"=8",'Базовые цены с учетом расхода'!K9:K25),8)</f>
        <v>0</v>
      </c>
      <c r="L77" s="3">
        <f>ROUND(SUMIF(Определители!I9:I25,"=8",'Базовые цены с учетом расхода'!F9:F25),2)</f>
        <v>0</v>
      </c>
    </row>
    <row r="78" spans="1:12" ht="10.5">
      <c r="A78" s="4">
        <v>69</v>
      </c>
      <c r="B78" s="1" t="s">
        <v>112</v>
      </c>
      <c r="C78" s="8" t="s">
        <v>332</v>
      </c>
      <c r="D78" s="11">
        <v>0</v>
      </c>
      <c r="F78" s="3">
        <f>ROUND(SUMIF(Определители!I9:I25,"=8",'Базовые цены с учетом расхода'!H9:H25),2)</f>
        <v>0</v>
      </c>
      <c r="G78" s="3"/>
      <c r="H78" s="3"/>
      <c r="I78" s="3"/>
      <c r="J78" s="7"/>
      <c r="K78" s="7"/>
      <c r="L78" s="3"/>
    </row>
    <row r="79" spans="1:12" ht="10.5">
      <c r="A79" s="4">
        <v>70</v>
      </c>
      <c r="B79" s="1" t="s">
        <v>224</v>
      </c>
      <c r="C79" s="8" t="s">
        <v>333</v>
      </c>
      <c r="D79" s="11">
        <v>0</v>
      </c>
      <c r="F79" s="3" t="e">
        <f>ROUND((F20+F30+F37+F42+F50+F55+F60+F67+F71+F76+F77),2)</f>
        <v>#NAME?</v>
      </c>
      <c r="G79" s="3">
        <f>ROUND((G20+G30+G37+G42+G50+G55+G60+G67+G71+G76+G77),2)</f>
        <v>0</v>
      </c>
      <c r="H79" s="3">
        <f>ROUND((H20+H30+H37+H42+H50+H55+H60+H67+H71+H76+H77),2)</f>
        <v>0</v>
      </c>
      <c r="I79" s="3">
        <f>ROUND((I20+I30+I37+I42+I50+I55+I60+I67+I71+I76+I77),2)</f>
        <v>0</v>
      </c>
      <c r="J79" s="7">
        <f>ROUND((J20+J30+J37+J42+J50+J55+J60+J67+J71+J76+J77),8)</f>
        <v>0</v>
      </c>
      <c r="K79" s="7">
        <f>ROUND((K20+K30+K37+K42+K50+K55+K60+K67+K71+K76+K77),8)</f>
        <v>0</v>
      </c>
      <c r="L79" s="3">
        <f>ROUND((L20+L30+L37+L42+L50+L55+L60+L67+L71+L76+L77),2)</f>
        <v>0</v>
      </c>
    </row>
    <row r="80" spans="1:12" ht="10.5">
      <c r="A80" s="4">
        <v>71</v>
      </c>
      <c r="B80" s="1" t="s">
        <v>140</v>
      </c>
      <c r="C80" s="8" t="s">
        <v>333</v>
      </c>
      <c r="D80" s="11">
        <v>0</v>
      </c>
      <c r="F80" s="3">
        <f>ROUND((F26+F34+F39+F46+F52+F57+F64+F73+F78),2)</f>
        <v>0</v>
      </c>
      <c r="G80" s="3"/>
      <c r="H80" s="3"/>
      <c r="I80" s="3"/>
      <c r="J80" s="7"/>
      <c r="K80" s="7"/>
      <c r="L80" s="3"/>
    </row>
    <row r="81" spans="1:12" ht="10.5">
      <c r="A81" s="4">
        <v>72</v>
      </c>
      <c r="B81" s="1" t="s">
        <v>141</v>
      </c>
      <c r="C81" s="8" t="s">
        <v>333</v>
      </c>
      <c r="D81" s="11">
        <v>0</v>
      </c>
      <c r="F81" s="3">
        <f>ROUND((F27+F35+F40+F47+F53+F58+F65+F69+F74),2)</f>
        <v>1452.54</v>
      </c>
      <c r="G81" s="3"/>
      <c r="H81" s="3"/>
      <c r="I81" s="3"/>
      <c r="J81" s="7"/>
      <c r="K81" s="7"/>
      <c r="L81" s="3"/>
    </row>
    <row r="82" spans="1:12" ht="10.5">
      <c r="A82" s="4">
        <v>73</v>
      </c>
      <c r="B82" s="1" t="s">
        <v>142</v>
      </c>
      <c r="C82" s="8" t="s">
        <v>333</v>
      </c>
      <c r="D82" s="11">
        <v>0</v>
      </c>
      <c r="F82" s="3">
        <f>ROUND((F28+F36+F41+F48+F54+F59+F66+F70+F75),2)</f>
        <v>895.2</v>
      </c>
      <c r="G82" s="3"/>
      <c r="H82" s="3"/>
      <c r="I82" s="3"/>
      <c r="J82" s="7"/>
      <c r="K82" s="7"/>
      <c r="L82" s="3"/>
    </row>
    <row r="83" spans="1:12" ht="10.5">
      <c r="A83" s="4">
        <v>74</v>
      </c>
      <c r="B83" s="1" t="s">
        <v>143</v>
      </c>
      <c r="C83" s="8" t="s">
        <v>334</v>
      </c>
      <c r="D83" s="11">
        <v>0</v>
      </c>
      <c r="F83" s="3">
        <f>ROUND(SUM('Базовые цены с учетом расхода'!X9:X25),2)</f>
        <v>0</v>
      </c>
      <c r="G83" s="3"/>
      <c r="H83" s="3"/>
      <c r="I83" s="3"/>
      <c r="J83" s="7"/>
      <c r="K83" s="7"/>
      <c r="L83" s="3">
        <f>ROUND(SUM('Базовые цены с учетом расхода'!X9:X25),2)</f>
        <v>0</v>
      </c>
    </row>
    <row r="84" spans="1:12" ht="10.5">
      <c r="A84" s="4">
        <v>75</v>
      </c>
      <c r="B84" s="1" t="s">
        <v>144</v>
      </c>
      <c r="C84" s="8" t="s">
        <v>334</v>
      </c>
      <c r="D84" s="11">
        <v>0</v>
      </c>
      <c r="F84" s="3">
        <f>ROUND(SUM(G84:N84),2)</f>
        <v>0</v>
      </c>
      <c r="G84" s="3"/>
      <c r="H84" s="3"/>
      <c r="I84" s="3"/>
      <c r="J84" s="7"/>
      <c r="K84" s="7"/>
      <c r="L84" s="3">
        <f>ROUND(SUM('Базовые цены с учетом расхода'!AE9:AE25),2)</f>
        <v>0</v>
      </c>
    </row>
    <row r="85" spans="1:12" ht="10.5">
      <c r="A85" s="4">
        <v>76</v>
      </c>
      <c r="B85" s="1" t="s">
        <v>145</v>
      </c>
      <c r="C85" s="8" t="s">
        <v>334</v>
      </c>
      <c r="D85" s="11">
        <v>0</v>
      </c>
      <c r="F85" s="3">
        <f>ROUND(SUM('Базовые цены с учетом расхода'!C9:C25),2)</f>
        <v>1205.91</v>
      </c>
      <c r="G85" s="3"/>
      <c r="H85" s="3"/>
      <c r="I85" s="3"/>
      <c r="J85" s="7"/>
      <c r="K85" s="7"/>
      <c r="L85" s="3"/>
    </row>
    <row r="86" spans="1:12" ht="10.5">
      <c r="A86" s="4">
        <v>77</v>
      </c>
      <c r="B86" s="1" t="s">
        <v>146</v>
      </c>
      <c r="C86" s="8" t="s">
        <v>334</v>
      </c>
      <c r="D86" s="11">
        <v>0</v>
      </c>
      <c r="F86" s="3">
        <f>ROUND(SUM('Базовые цены с учетом расхода'!E9:E25),2)</f>
        <v>104.9</v>
      </c>
      <c r="G86" s="3"/>
      <c r="H86" s="3"/>
      <c r="I86" s="3"/>
      <c r="J86" s="7"/>
      <c r="K86" s="7"/>
      <c r="L86" s="3"/>
    </row>
    <row r="87" spans="1:12" ht="10.5">
      <c r="A87" s="4">
        <v>78</v>
      </c>
      <c r="B87" s="1" t="s">
        <v>147</v>
      </c>
      <c r="C87" s="8" t="s">
        <v>335</v>
      </c>
      <c r="D87" s="11">
        <v>0</v>
      </c>
      <c r="F87" s="3">
        <f>ROUND((F85+F86),2)</f>
        <v>1310.81</v>
      </c>
      <c r="G87" s="3"/>
      <c r="H87" s="3"/>
      <c r="I87" s="3"/>
      <c r="J87" s="7"/>
      <c r="K87" s="7"/>
      <c r="L87" s="3"/>
    </row>
    <row r="88" spans="1:12" ht="10.5">
      <c r="A88" s="4">
        <v>79</v>
      </c>
      <c r="B88" s="1" t="s">
        <v>148</v>
      </c>
      <c r="C88" s="8" t="s">
        <v>334</v>
      </c>
      <c r="D88" s="11">
        <v>0</v>
      </c>
      <c r="F88" s="3"/>
      <c r="G88" s="3"/>
      <c r="H88" s="3"/>
      <c r="I88" s="3"/>
      <c r="J88" s="7" t="e">
        <f>ROUND(SUM('Базовые цены с учетом расхода'!I9:I25),8)</f>
        <v>#NAME?</v>
      </c>
      <c r="K88" s="7"/>
      <c r="L88" s="3"/>
    </row>
    <row r="89" spans="1:12" ht="10.5">
      <c r="A89" s="4">
        <v>80</v>
      </c>
      <c r="B89" s="1" t="s">
        <v>149</v>
      </c>
      <c r="C89" s="8" t="s">
        <v>334</v>
      </c>
      <c r="D89" s="11">
        <v>0</v>
      </c>
      <c r="F89" s="3"/>
      <c r="G89" s="3"/>
      <c r="H89" s="3"/>
      <c r="I89" s="3"/>
      <c r="J89" s="7" t="e">
        <f>ROUND(SUM('Базовые цены с учетом расхода'!K9:K25),8)</f>
        <v>#NAME?</v>
      </c>
      <c r="K89" s="7"/>
      <c r="L89" s="3"/>
    </row>
    <row r="90" spans="1:12" ht="10.5">
      <c r="A90" s="4">
        <v>81</v>
      </c>
      <c r="B90" s="1" t="s">
        <v>150</v>
      </c>
      <c r="C90" s="8" t="s">
        <v>335</v>
      </c>
      <c r="D90" s="11">
        <v>0</v>
      </c>
      <c r="F90" s="3"/>
      <c r="G90" s="3"/>
      <c r="H90" s="3"/>
      <c r="I90" s="3"/>
      <c r="J90" s="7" t="e">
        <f>ROUND((J88+J89),8)</f>
        <v>#NAME?</v>
      </c>
      <c r="K90" s="7"/>
      <c r="L90" s="3"/>
    </row>
    <row r="92" spans="2:14" ht="10.5">
      <c r="B92" s="83" t="s">
        <v>151</v>
      </c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</row>
    <row r="93" spans="2:14" ht="10.5"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</row>
    <row r="94" spans="1:13" s="5" customFormat="1" ht="10.5">
      <c r="A94" s="2"/>
      <c r="B94" s="5" t="s">
        <v>319</v>
      </c>
      <c r="C94" s="5" t="s">
        <v>320</v>
      </c>
      <c r="D94" s="12" t="s">
        <v>321</v>
      </c>
      <c r="E94" s="5" t="s">
        <v>322</v>
      </c>
      <c r="F94" s="5" t="s">
        <v>323</v>
      </c>
      <c r="G94" s="5" t="s">
        <v>324</v>
      </c>
      <c r="H94" s="5" t="s">
        <v>325</v>
      </c>
      <c r="I94" s="5" t="s">
        <v>326</v>
      </c>
      <c r="J94" s="5" t="s">
        <v>327</v>
      </c>
      <c r="K94" s="5" t="s">
        <v>328</v>
      </c>
      <c r="L94" s="5" t="s">
        <v>329</v>
      </c>
      <c r="M94" s="5" t="s">
        <v>330</v>
      </c>
    </row>
    <row r="95" spans="1:14" ht="10.5">
      <c r="A95" s="4">
        <v>1</v>
      </c>
      <c r="B95" s="1" t="s">
        <v>221</v>
      </c>
      <c r="C95" s="8" t="s">
        <v>331</v>
      </c>
      <c r="D95" s="11">
        <v>0</v>
      </c>
      <c r="E95" s="11"/>
      <c r="F95" s="3">
        <f>ROUND(SUM('Базовые цены с учетом расхода'!B29:B30),2)</f>
        <v>3264.61</v>
      </c>
      <c r="G95" s="3">
        <f>ROUND(SUM('Базовые цены с учетом расхода'!C29:C30),2)</f>
        <v>116.21</v>
      </c>
      <c r="H95" s="3">
        <f>ROUND(SUM('Базовые цены с учетом расхода'!D29:D30),2)</f>
        <v>42.64</v>
      </c>
      <c r="I95" s="3">
        <f>ROUND(SUM('Базовые цены с учетом расхода'!E29:E30),2)</f>
        <v>1.47</v>
      </c>
      <c r="J95" s="7" t="e">
        <f>ROUND(SUM('Базовые цены с учетом расхода'!I29:I30),8)</f>
        <v>#NAME?</v>
      </c>
      <c r="K95" s="7" t="e">
        <f>ROUND(SUM('Базовые цены с учетом расхода'!K29:K30),8)</f>
        <v>#NAME?</v>
      </c>
      <c r="L95" s="3">
        <f>ROUND(SUM('Базовые цены с учетом расхода'!F29:F30),2)</f>
        <v>3105.76</v>
      </c>
      <c r="N95" s="11"/>
    </row>
    <row r="96" spans="1:12" ht="10.5">
      <c r="A96" s="4">
        <v>2</v>
      </c>
      <c r="B96" s="1" t="s">
        <v>97</v>
      </c>
      <c r="C96" s="8" t="s">
        <v>332</v>
      </c>
      <c r="D96" s="11">
        <v>0</v>
      </c>
      <c r="F96" s="3">
        <f>ROUND(SUMIF(Определители!I29:I30,"= ",'Базовые цены с учетом расхода'!B29:B30),2)</f>
        <v>0</v>
      </c>
      <c r="G96" s="3">
        <f>ROUND(SUMIF(Определители!I29:I30,"= ",'Базовые цены с учетом расхода'!C29:C30),2)</f>
        <v>0</v>
      </c>
      <c r="H96" s="3">
        <f>ROUND(SUMIF(Определители!I29:I30,"= ",'Базовые цены с учетом расхода'!D29:D30),2)</f>
        <v>0</v>
      </c>
      <c r="I96" s="3">
        <f>ROUND(SUMIF(Определители!I29:I30,"= ",'Базовые цены с учетом расхода'!E29:E30),2)</f>
        <v>0</v>
      </c>
      <c r="J96" s="7">
        <f>ROUND(SUMIF(Определители!I29:I30,"= ",'Базовые цены с учетом расхода'!I29:I30),8)</f>
        <v>0</v>
      </c>
      <c r="K96" s="7">
        <f>ROUND(SUMIF(Определители!I29:I30,"= ",'Базовые цены с учетом расхода'!K29:K30),8)</f>
        <v>0</v>
      </c>
      <c r="L96" s="3">
        <f>ROUND(SUMIF(Определители!I29:I30,"= ",'Базовые цены с учетом расхода'!F29:F30),2)</f>
        <v>0</v>
      </c>
    </row>
    <row r="97" spans="1:12" ht="10.5">
      <c r="A97" s="4">
        <v>3</v>
      </c>
      <c r="B97" s="1" t="s">
        <v>98</v>
      </c>
      <c r="C97" s="8" t="s">
        <v>332</v>
      </c>
      <c r="D97" s="11">
        <v>0</v>
      </c>
      <c r="F97" s="3" t="e">
        <f>ROUND(СУММПРОИЗВЕСЛИ(0.01,Определители!I29:I30," ",'Базовые цены с учетом расхода'!B29:B30,Начисления!X29:X30,0),2)</f>
        <v>#NAME?</v>
      </c>
      <c r="G97" s="3"/>
      <c r="H97" s="3"/>
      <c r="I97" s="3"/>
      <c r="J97" s="7"/>
      <c r="K97" s="7"/>
      <c r="L97" s="3"/>
    </row>
    <row r="98" spans="1:12" ht="10.5">
      <c r="A98" s="4">
        <v>4</v>
      </c>
      <c r="B98" s="1" t="s">
        <v>99</v>
      </c>
      <c r="C98" s="8" t="s">
        <v>332</v>
      </c>
      <c r="D98" s="11">
        <v>0</v>
      </c>
      <c r="F98" s="3" t="e">
        <f>ROUND(СУММПРОИЗВЕСЛИ(0.01,Определители!I29:I30," ",'Базовые цены с учетом расхода'!B29:B30,Начисления!Y29:Y30,0),2)</f>
        <v>#NAME?</v>
      </c>
      <c r="G98" s="3"/>
      <c r="H98" s="3"/>
      <c r="I98" s="3"/>
      <c r="J98" s="7"/>
      <c r="K98" s="7"/>
      <c r="L98" s="3"/>
    </row>
    <row r="99" spans="1:12" ht="10.5">
      <c r="A99" s="4">
        <v>5</v>
      </c>
      <c r="B99" s="1" t="s">
        <v>100</v>
      </c>
      <c r="C99" s="8" t="s">
        <v>332</v>
      </c>
      <c r="D99" s="11">
        <v>0</v>
      </c>
      <c r="F99" s="3" t="e">
        <f>ROUND(ТРАНСПРАСХОД(Определители!B29:B30,Определители!H29:H30,Определители!I29:I30,'Базовые цены с учетом расхода'!B29:B30,Начисления!Z29:Z30,Начисления!AA29:AA30),2)</f>
        <v>#NAME?</v>
      </c>
      <c r="G99" s="3"/>
      <c r="H99" s="3"/>
      <c r="I99" s="3"/>
      <c r="J99" s="7"/>
      <c r="K99" s="7"/>
      <c r="L99" s="3"/>
    </row>
    <row r="100" spans="1:12" ht="10.5">
      <c r="A100" s="4">
        <v>6</v>
      </c>
      <c r="B100" s="1" t="s">
        <v>101</v>
      </c>
      <c r="C100" s="8" t="s">
        <v>332</v>
      </c>
      <c r="D100" s="11">
        <v>0</v>
      </c>
      <c r="F100" s="3" t="e">
        <f>ROUND(СУММПРОИЗВЕСЛИ(0.01,Определители!I29:I30," ",'Базовые цены с учетом расхода'!B29:B30,Начисления!AC29:AC30,0),2)</f>
        <v>#NAME?</v>
      </c>
      <c r="G100" s="3"/>
      <c r="H100" s="3"/>
      <c r="I100" s="3"/>
      <c r="J100" s="7"/>
      <c r="K100" s="7"/>
      <c r="L100" s="3"/>
    </row>
    <row r="101" spans="1:12" ht="10.5">
      <c r="A101" s="4">
        <v>7</v>
      </c>
      <c r="B101" s="1" t="s">
        <v>102</v>
      </c>
      <c r="C101" s="8" t="s">
        <v>332</v>
      </c>
      <c r="D101" s="11">
        <v>0</v>
      </c>
      <c r="F101" s="3" t="e">
        <f>ROUND(СУММПРОИЗВЕСЛИ(0.01,Определители!I29:I30," ",'Базовые цены с учетом расхода'!B29:B30,Начисления!AF29:AF30,0),2)</f>
        <v>#NAME?</v>
      </c>
      <c r="G101" s="3"/>
      <c r="H101" s="3"/>
      <c r="I101" s="3"/>
      <c r="J101" s="7"/>
      <c r="K101" s="7"/>
      <c r="L101" s="3"/>
    </row>
    <row r="102" spans="1:12" ht="10.5">
      <c r="A102" s="4">
        <v>8</v>
      </c>
      <c r="B102" s="1" t="s">
        <v>103</v>
      </c>
      <c r="C102" s="8" t="s">
        <v>332</v>
      </c>
      <c r="D102" s="11">
        <v>0</v>
      </c>
      <c r="F102" s="3" t="e">
        <f>ROUND(ЗАГОТСКЛАДРАСХОД(Определители!B29:B30,Определители!H29:H30,Определители!I29:I30,'Базовые цены с учетом расхода'!B29:B30,Начисления!X29:X30,Начисления!Y29:Y30,Начисления!Z29:Z30,Начисления!AA29:AA30,Начисления!AB29:AB30,Начисления!AC29:AC30,Начисления!AF29:AF30),2)</f>
        <v>#NAME?</v>
      </c>
      <c r="G102" s="3"/>
      <c r="H102" s="3"/>
      <c r="I102" s="3"/>
      <c r="J102" s="7"/>
      <c r="K102" s="7"/>
      <c r="L102" s="3"/>
    </row>
    <row r="103" spans="1:12" ht="10.5">
      <c r="A103" s="4">
        <v>9</v>
      </c>
      <c r="B103" s="1" t="s">
        <v>104</v>
      </c>
      <c r="C103" s="8" t="s">
        <v>332</v>
      </c>
      <c r="D103" s="11">
        <v>0</v>
      </c>
      <c r="F103" s="3" t="e">
        <f>ROUND(СУММПРОИЗВЕСЛИ(1,Определители!I29:I30," ",'Базовые цены с учетом расхода'!M29:M30,Начисления!I29:I30,0),2)</f>
        <v>#NAME?</v>
      </c>
      <c r="G103" s="3"/>
      <c r="H103" s="3"/>
      <c r="I103" s="3"/>
      <c r="J103" s="7"/>
      <c r="K103" s="7"/>
      <c r="L103" s="3"/>
    </row>
    <row r="104" spans="1:12" ht="10.5">
      <c r="A104" s="4">
        <v>10</v>
      </c>
      <c r="B104" s="1" t="s">
        <v>105</v>
      </c>
      <c r="C104" s="8" t="s">
        <v>333</v>
      </c>
      <c r="D104" s="11">
        <v>0</v>
      </c>
      <c r="F104" s="3" t="e">
        <f>ROUND((F103+F114+F134),2)</f>
        <v>#NAME?</v>
      </c>
      <c r="G104" s="3"/>
      <c r="H104" s="3"/>
      <c r="I104" s="3"/>
      <c r="J104" s="7"/>
      <c r="K104" s="7"/>
      <c r="L104" s="3"/>
    </row>
    <row r="105" spans="1:12" ht="10.5">
      <c r="A105" s="4">
        <v>11</v>
      </c>
      <c r="B105" s="1" t="s">
        <v>106</v>
      </c>
      <c r="C105" s="8" t="s">
        <v>333</v>
      </c>
      <c r="D105" s="11">
        <v>0</v>
      </c>
      <c r="F105" s="3" t="e">
        <f>ROUND((F96+F97+F98+F99+F100+F101+F102+F104),2)</f>
        <v>#NAME?</v>
      </c>
      <c r="G105" s="3"/>
      <c r="H105" s="3"/>
      <c r="I105" s="3"/>
      <c r="J105" s="7"/>
      <c r="K105" s="7"/>
      <c r="L105" s="3"/>
    </row>
    <row r="106" spans="1:12" ht="10.5">
      <c r="A106" s="4">
        <v>12</v>
      </c>
      <c r="B106" s="1" t="s">
        <v>107</v>
      </c>
      <c r="C106" s="8" t="s">
        <v>332</v>
      </c>
      <c r="D106" s="11">
        <v>0</v>
      </c>
      <c r="F106" s="3">
        <f>ROUND(SUMIF(Определители!I29:I30,"=1",'Базовые цены с учетом расхода'!B29:B30),2)</f>
        <v>0</v>
      </c>
      <c r="G106" s="3">
        <f>ROUND(SUMIF(Определители!I29:I30,"=1",'Базовые цены с учетом расхода'!C29:C30),2)</f>
        <v>0</v>
      </c>
      <c r="H106" s="3">
        <f>ROUND(SUMIF(Определители!I29:I30,"=1",'Базовые цены с учетом расхода'!D29:D30),2)</f>
        <v>0</v>
      </c>
      <c r="I106" s="3">
        <f>ROUND(SUMIF(Определители!I29:I30,"=1",'Базовые цены с учетом расхода'!E29:E30),2)</f>
        <v>0</v>
      </c>
      <c r="J106" s="7">
        <f>ROUND(SUMIF(Определители!I29:I30,"=1",'Базовые цены с учетом расхода'!I29:I30),8)</f>
        <v>0</v>
      </c>
      <c r="K106" s="7">
        <f>ROUND(SUMIF(Определители!I29:I30,"=1",'Базовые цены с учетом расхода'!K29:K30),8)</f>
        <v>0</v>
      </c>
      <c r="L106" s="3">
        <f>ROUND(SUMIF(Определители!I29:I30,"=1",'Базовые цены с учетом расхода'!F29:F30),2)</f>
        <v>0</v>
      </c>
    </row>
    <row r="107" spans="1:12" ht="10.5">
      <c r="A107" s="4">
        <v>13</v>
      </c>
      <c r="B107" s="1" t="s">
        <v>108</v>
      </c>
      <c r="C107" s="8" t="s">
        <v>332</v>
      </c>
      <c r="D107" s="11">
        <v>0</v>
      </c>
      <c r="F107" s="3"/>
      <c r="G107" s="3"/>
      <c r="H107" s="3"/>
      <c r="I107" s="3"/>
      <c r="J107" s="7"/>
      <c r="K107" s="7"/>
      <c r="L107" s="3"/>
    </row>
    <row r="108" spans="1:12" ht="10.5">
      <c r="A108" s="4">
        <v>14</v>
      </c>
      <c r="B108" s="1" t="s">
        <v>109</v>
      </c>
      <c r="C108" s="8" t="s">
        <v>332</v>
      </c>
      <c r="D108" s="11">
        <v>0</v>
      </c>
      <c r="F108" s="3"/>
      <c r="G108" s="3">
        <f>ROUND(SUMIF(Определители!I29:I30,"=1",'Базовые цены с учетом расхода'!U29:U30),2)</f>
        <v>0</v>
      </c>
      <c r="H108" s="3"/>
      <c r="I108" s="3"/>
      <c r="J108" s="7"/>
      <c r="K108" s="7"/>
      <c r="L108" s="3"/>
    </row>
    <row r="109" spans="1:12" ht="10.5">
      <c r="A109" s="4">
        <v>15</v>
      </c>
      <c r="B109" s="1" t="s">
        <v>110</v>
      </c>
      <c r="C109" s="8" t="s">
        <v>332</v>
      </c>
      <c r="D109" s="11">
        <v>0</v>
      </c>
      <c r="F109" s="3">
        <f>ROUND(SUMIF(Определители!I29:I30,"=1",'Базовые цены с учетом расхода'!V29:V30),2)</f>
        <v>0</v>
      </c>
      <c r="G109" s="3"/>
      <c r="H109" s="3"/>
      <c r="I109" s="3"/>
      <c r="J109" s="7"/>
      <c r="K109" s="7"/>
      <c r="L109" s="3"/>
    </row>
    <row r="110" spans="1:12" ht="10.5">
      <c r="A110" s="4">
        <v>16</v>
      </c>
      <c r="B110" s="1" t="s">
        <v>111</v>
      </c>
      <c r="C110" s="8" t="s">
        <v>332</v>
      </c>
      <c r="D110" s="11">
        <v>0</v>
      </c>
      <c r="F110" s="3" t="e">
        <f>ROUND(СУММЕСЛИ2(Определители!I29:I30,"1",Определители!G29:G30,"1",'Базовые цены с учетом расхода'!B29:B30),2)</f>
        <v>#NAME?</v>
      </c>
      <c r="G110" s="3"/>
      <c r="H110" s="3"/>
      <c r="I110" s="3"/>
      <c r="J110" s="7"/>
      <c r="K110" s="7"/>
      <c r="L110" s="3"/>
    </row>
    <row r="111" spans="1:12" ht="10.5">
      <c r="A111" s="4">
        <v>17</v>
      </c>
      <c r="B111" s="1" t="s">
        <v>112</v>
      </c>
      <c r="C111" s="8" t="s">
        <v>332</v>
      </c>
      <c r="D111" s="11">
        <v>0</v>
      </c>
      <c r="F111" s="3">
        <f>ROUND(SUMIF(Определители!I29:I30,"=1",'Базовые цены с учетом расхода'!H29:H30),2)</f>
        <v>0</v>
      </c>
      <c r="G111" s="3"/>
      <c r="H111" s="3"/>
      <c r="I111" s="3"/>
      <c r="J111" s="7"/>
      <c r="K111" s="7"/>
      <c r="L111" s="3"/>
    </row>
    <row r="112" spans="1:12" ht="10.5">
      <c r="A112" s="4">
        <v>18</v>
      </c>
      <c r="B112" s="1" t="s">
        <v>113</v>
      </c>
      <c r="C112" s="8" t="s">
        <v>332</v>
      </c>
      <c r="D112" s="11">
        <v>0</v>
      </c>
      <c r="F112" s="3">
        <f>ROUND(SUMIF(Определители!I29:I30,"=1",'Базовые цены с учетом расхода'!N29:N30),2)</f>
        <v>0</v>
      </c>
      <c r="G112" s="3"/>
      <c r="H112" s="3"/>
      <c r="I112" s="3"/>
      <c r="J112" s="7"/>
      <c r="K112" s="7"/>
      <c r="L112" s="3"/>
    </row>
    <row r="113" spans="1:12" ht="10.5">
      <c r="A113" s="4">
        <v>19</v>
      </c>
      <c r="B113" s="1" t="s">
        <v>114</v>
      </c>
      <c r="C113" s="8" t="s">
        <v>332</v>
      </c>
      <c r="D113" s="11">
        <v>0</v>
      </c>
      <c r="F113" s="3">
        <f>ROUND(SUMIF(Определители!I29:I30,"=1",'Базовые цены с учетом расхода'!O29:O30),2)</f>
        <v>0</v>
      </c>
      <c r="G113" s="3"/>
      <c r="H113" s="3"/>
      <c r="I113" s="3"/>
      <c r="J113" s="7"/>
      <c r="K113" s="7"/>
      <c r="L113" s="3"/>
    </row>
    <row r="114" spans="1:12" ht="10.5">
      <c r="A114" s="4">
        <v>20</v>
      </c>
      <c r="B114" s="1" t="s">
        <v>105</v>
      </c>
      <c r="C114" s="8" t="s">
        <v>332</v>
      </c>
      <c r="D114" s="11">
        <v>0</v>
      </c>
      <c r="F114" s="3" t="e">
        <f>ROUND(СУММПРОИЗВЕСЛИ(1,Определители!I29:I30," ",'Базовые цены с учетом расхода'!M29:M30,Начисления!I29:I30,0),2)</f>
        <v>#NAME?</v>
      </c>
      <c r="G114" s="3"/>
      <c r="H114" s="3"/>
      <c r="I114" s="3"/>
      <c r="J114" s="7"/>
      <c r="K114" s="7"/>
      <c r="L114" s="3"/>
    </row>
    <row r="115" spans="1:12" ht="10.5">
      <c r="A115" s="4">
        <v>21</v>
      </c>
      <c r="B115" s="1" t="s">
        <v>115</v>
      </c>
      <c r="C115" s="8" t="s">
        <v>333</v>
      </c>
      <c r="D115" s="11">
        <v>0</v>
      </c>
      <c r="F115" s="3">
        <f>ROUND((F106+F112+F113),2)</f>
        <v>0</v>
      </c>
      <c r="G115" s="3"/>
      <c r="H115" s="3"/>
      <c r="I115" s="3"/>
      <c r="J115" s="7"/>
      <c r="K115" s="7"/>
      <c r="L115" s="3"/>
    </row>
    <row r="116" spans="1:12" ht="10.5">
      <c r="A116" s="4">
        <v>22</v>
      </c>
      <c r="B116" s="1" t="s">
        <v>116</v>
      </c>
      <c r="C116" s="8" t="s">
        <v>332</v>
      </c>
      <c r="D116" s="11">
        <v>0</v>
      </c>
      <c r="F116" s="3">
        <f>ROUND(SUMIF(Определители!I29:I30,"=2",'Базовые цены с учетом расхода'!B29:B30),2)</f>
        <v>3264.61</v>
      </c>
      <c r="G116" s="3">
        <f>ROUND(SUMIF(Определители!I29:I30,"=2",'Базовые цены с учетом расхода'!C29:C30),2)</f>
        <v>116.21</v>
      </c>
      <c r="H116" s="3">
        <f>ROUND(SUMIF(Определители!I29:I30,"=2",'Базовые цены с учетом расхода'!D29:D30),2)</f>
        <v>42.64</v>
      </c>
      <c r="I116" s="3">
        <f>ROUND(SUMIF(Определители!I29:I30,"=2",'Базовые цены с учетом расхода'!E29:E30),2)</f>
        <v>1.47</v>
      </c>
      <c r="J116" s="7" t="e">
        <f>ROUND(SUMIF(Определители!I29:I30,"=2",'Базовые цены с учетом расхода'!I29:I30),8)</f>
        <v>#NAME?</v>
      </c>
      <c r="K116" s="7" t="e">
        <f>ROUND(SUMIF(Определители!I29:I30,"=2",'Базовые цены с учетом расхода'!K29:K30),8)</f>
        <v>#NAME?</v>
      </c>
      <c r="L116" s="3">
        <f>ROUND(SUMIF(Определители!I29:I30,"=2",'Базовые цены с учетом расхода'!F29:F30),2)</f>
        <v>3105.76</v>
      </c>
    </row>
    <row r="117" spans="1:12" ht="10.5">
      <c r="A117" s="4">
        <v>23</v>
      </c>
      <c r="B117" s="1" t="s">
        <v>108</v>
      </c>
      <c r="C117" s="8" t="s">
        <v>332</v>
      </c>
      <c r="D117" s="11">
        <v>0</v>
      </c>
      <c r="F117" s="3"/>
      <c r="G117" s="3"/>
      <c r="H117" s="3"/>
      <c r="I117" s="3"/>
      <c r="J117" s="7"/>
      <c r="K117" s="7"/>
      <c r="L117" s="3"/>
    </row>
    <row r="118" spans="1:12" ht="10.5">
      <c r="A118" s="4">
        <v>24</v>
      </c>
      <c r="B118" s="1" t="s">
        <v>117</v>
      </c>
      <c r="C118" s="8" t="s">
        <v>332</v>
      </c>
      <c r="D118" s="11">
        <v>0</v>
      </c>
      <c r="F118" s="3" t="e">
        <f>ROUND(СУММЕСЛИ2(Определители!I29:I30,"2",Определители!G29:G30,"1",'Базовые цены с учетом расхода'!B29:B30),2)</f>
        <v>#NAME?</v>
      </c>
      <c r="G118" s="3"/>
      <c r="H118" s="3"/>
      <c r="I118" s="3"/>
      <c r="J118" s="7"/>
      <c r="K118" s="7"/>
      <c r="L118" s="3"/>
    </row>
    <row r="119" spans="1:12" ht="10.5">
      <c r="A119" s="4">
        <v>25</v>
      </c>
      <c r="B119" s="1" t="s">
        <v>112</v>
      </c>
      <c r="C119" s="8" t="s">
        <v>332</v>
      </c>
      <c r="D119" s="11">
        <v>0</v>
      </c>
      <c r="F119" s="3">
        <f>ROUND(SUMIF(Определители!I29:I30,"=2",'Базовые цены с учетом расхода'!H29:H30),2)</f>
        <v>0</v>
      </c>
      <c r="G119" s="3"/>
      <c r="H119" s="3"/>
      <c r="I119" s="3"/>
      <c r="J119" s="7"/>
      <c r="K119" s="7"/>
      <c r="L119" s="3"/>
    </row>
    <row r="120" spans="1:12" ht="10.5">
      <c r="A120" s="4">
        <v>26</v>
      </c>
      <c r="B120" s="1" t="s">
        <v>113</v>
      </c>
      <c r="C120" s="8" t="s">
        <v>332</v>
      </c>
      <c r="D120" s="11">
        <v>0</v>
      </c>
      <c r="F120" s="3">
        <f>ROUND(SUMIF(Определители!I29:I30,"=2",'Базовые цены с учетом расхода'!N29:N30),2)</f>
        <v>122.71</v>
      </c>
      <c r="G120" s="3"/>
      <c r="H120" s="3"/>
      <c r="I120" s="3"/>
      <c r="J120" s="7"/>
      <c r="K120" s="7"/>
      <c r="L120" s="3"/>
    </row>
    <row r="121" spans="1:12" ht="10.5">
      <c r="A121" s="4">
        <v>27</v>
      </c>
      <c r="B121" s="1" t="s">
        <v>114</v>
      </c>
      <c r="C121" s="8" t="s">
        <v>332</v>
      </c>
      <c r="D121" s="11">
        <v>0</v>
      </c>
      <c r="F121" s="3">
        <f>ROUND(SUMIF(Определители!I29:I30,"=2",'Базовые цены с учетом расхода'!O29:O30),2)</f>
        <v>67.16</v>
      </c>
      <c r="G121" s="3"/>
      <c r="H121" s="3"/>
      <c r="I121" s="3"/>
      <c r="J121" s="7"/>
      <c r="K121" s="7"/>
      <c r="L121" s="3"/>
    </row>
    <row r="122" spans="1:12" ht="10.5">
      <c r="A122" s="4">
        <v>28</v>
      </c>
      <c r="B122" s="1" t="s">
        <v>120</v>
      </c>
      <c r="C122" s="8" t="s">
        <v>333</v>
      </c>
      <c r="D122" s="11">
        <v>0</v>
      </c>
      <c r="F122" s="3">
        <f>ROUND((F116+F120+F121),2)</f>
        <v>3454.48</v>
      </c>
      <c r="G122" s="3"/>
      <c r="H122" s="3"/>
      <c r="I122" s="3"/>
      <c r="J122" s="7"/>
      <c r="K122" s="7"/>
      <c r="L122" s="3"/>
    </row>
    <row r="123" spans="1:12" ht="10.5">
      <c r="A123" s="4">
        <v>29</v>
      </c>
      <c r="B123" s="1" t="s">
        <v>121</v>
      </c>
      <c r="C123" s="8" t="s">
        <v>332</v>
      </c>
      <c r="D123" s="11">
        <v>0</v>
      </c>
      <c r="F123" s="3">
        <f>ROUND(SUMIF(Определители!I29:I30,"=3",'Базовые цены с учетом расхода'!B29:B30),2)</f>
        <v>0</v>
      </c>
      <c r="G123" s="3">
        <f>ROUND(SUMIF(Определители!I29:I30,"=3",'Базовые цены с учетом расхода'!C29:C30),2)</f>
        <v>0</v>
      </c>
      <c r="H123" s="3">
        <f>ROUND(SUMIF(Определители!I29:I30,"=3",'Базовые цены с учетом расхода'!D29:D30),2)</f>
        <v>0</v>
      </c>
      <c r="I123" s="3">
        <f>ROUND(SUMIF(Определители!I29:I30,"=3",'Базовые цены с учетом расхода'!E29:E30),2)</f>
        <v>0</v>
      </c>
      <c r="J123" s="7">
        <f>ROUND(SUMIF(Определители!I29:I30,"=3",'Базовые цены с учетом расхода'!I29:I30),8)</f>
        <v>0</v>
      </c>
      <c r="K123" s="7">
        <f>ROUND(SUMIF(Определители!I29:I30,"=3",'Базовые цены с учетом расхода'!K29:K30),8)</f>
        <v>0</v>
      </c>
      <c r="L123" s="3">
        <f>ROUND(SUMIF(Определители!I29:I30,"=3",'Базовые цены с учетом расхода'!F29:F30),2)</f>
        <v>0</v>
      </c>
    </row>
    <row r="124" spans="1:12" ht="10.5">
      <c r="A124" s="4">
        <v>30</v>
      </c>
      <c r="B124" s="1" t="s">
        <v>112</v>
      </c>
      <c r="C124" s="8" t="s">
        <v>332</v>
      </c>
      <c r="D124" s="11">
        <v>0</v>
      </c>
      <c r="F124" s="3">
        <f>ROUND(SUMIF(Определители!I29:I30,"=3",'Базовые цены с учетом расхода'!H29:H30),2)</f>
        <v>0</v>
      </c>
      <c r="G124" s="3"/>
      <c r="H124" s="3"/>
      <c r="I124" s="3"/>
      <c r="J124" s="7"/>
      <c r="K124" s="7"/>
      <c r="L124" s="3"/>
    </row>
    <row r="125" spans="1:12" ht="10.5">
      <c r="A125" s="4">
        <v>31</v>
      </c>
      <c r="B125" s="1" t="s">
        <v>113</v>
      </c>
      <c r="C125" s="8" t="s">
        <v>332</v>
      </c>
      <c r="D125" s="11">
        <v>0</v>
      </c>
      <c r="F125" s="3">
        <f>ROUND(SUMIF(Определители!I29:I30,"=3",'Базовые цены с учетом расхода'!N29:N30),2)</f>
        <v>0</v>
      </c>
      <c r="G125" s="3"/>
      <c r="H125" s="3"/>
      <c r="I125" s="3"/>
      <c r="J125" s="7"/>
      <c r="K125" s="7"/>
      <c r="L125" s="3"/>
    </row>
    <row r="126" spans="1:12" ht="10.5">
      <c r="A126" s="4">
        <v>32</v>
      </c>
      <c r="B126" s="1" t="s">
        <v>114</v>
      </c>
      <c r="C126" s="8" t="s">
        <v>332</v>
      </c>
      <c r="D126" s="11">
        <v>0</v>
      </c>
      <c r="F126" s="3">
        <f>ROUND(SUMIF(Определители!I29:I30,"=3",'Базовые цены с учетом расхода'!O29:O30),2)</f>
        <v>0</v>
      </c>
      <c r="G126" s="3"/>
      <c r="H126" s="3"/>
      <c r="I126" s="3"/>
      <c r="J126" s="7"/>
      <c r="K126" s="7"/>
      <c r="L126" s="3"/>
    </row>
    <row r="127" spans="1:12" ht="10.5">
      <c r="A127" s="4">
        <v>33</v>
      </c>
      <c r="B127" s="1" t="s">
        <v>122</v>
      </c>
      <c r="C127" s="8" t="s">
        <v>333</v>
      </c>
      <c r="D127" s="11">
        <v>0</v>
      </c>
      <c r="F127" s="3">
        <f>ROUND((F123+F125+F126),2)</f>
        <v>0</v>
      </c>
      <c r="G127" s="3"/>
      <c r="H127" s="3"/>
      <c r="I127" s="3"/>
      <c r="J127" s="7"/>
      <c r="K127" s="7"/>
      <c r="L127" s="3"/>
    </row>
    <row r="128" spans="1:12" ht="10.5">
      <c r="A128" s="4">
        <v>34</v>
      </c>
      <c r="B128" s="1" t="s">
        <v>123</v>
      </c>
      <c r="C128" s="8" t="s">
        <v>332</v>
      </c>
      <c r="D128" s="11">
        <v>0</v>
      </c>
      <c r="F128" s="3">
        <f>ROUND(SUMIF(Определители!I29:I30,"=4",'Базовые цены с учетом расхода'!B29:B30),2)</f>
        <v>0</v>
      </c>
      <c r="G128" s="3">
        <f>ROUND(SUMIF(Определители!I29:I30,"=4",'Базовые цены с учетом расхода'!C29:C30),2)</f>
        <v>0</v>
      </c>
      <c r="H128" s="3">
        <f>ROUND(SUMIF(Определители!I29:I30,"=4",'Базовые цены с учетом расхода'!D29:D30),2)</f>
        <v>0</v>
      </c>
      <c r="I128" s="3">
        <f>ROUND(SUMIF(Определители!I29:I30,"=4",'Базовые цены с учетом расхода'!E29:E30),2)</f>
        <v>0</v>
      </c>
      <c r="J128" s="7">
        <f>ROUND(SUMIF(Определители!I29:I30,"=4",'Базовые цены с учетом расхода'!I29:I30),8)</f>
        <v>0</v>
      </c>
      <c r="K128" s="7">
        <f>ROUND(SUMIF(Определители!I29:I30,"=4",'Базовые цены с учетом расхода'!K29:K30),8)</f>
        <v>0</v>
      </c>
      <c r="L128" s="3">
        <f>ROUND(SUMIF(Определители!I29:I30,"=4",'Базовые цены с учетом расхода'!F29:F30),2)</f>
        <v>0</v>
      </c>
    </row>
    <row r="129" spans="1:12" ht="10.5">
      <c r="A129" s="4">
        <v>35</v>
      </c>
      <c r="B129" s="1" t="s">
        <v>108</v>
      </c>
      <c r="C129" s="8" t="s">
        <v>332</v>
      </c>
      <c r="D129" s="11">
        <v>0</v>
      </c>
      <c r="F129" s="3"/>
      <c r="G129" s="3"/>
      <c r="H129" s="3"/>
      <c r="I129" s="3"/>
      <c r="J129" s="7"/>
      <c r="K129" s="7"/>
      <c r="L129" s="3"/>
    </row>
    <row r="130" spans="1:12" ht="10.5">
      <c r="A130" s="4">
        <v>36</v>
      </c>
      <c r="B130" s="1" t="s">
        <v>124</v>
      </c>
      <c r="C130" s="8" t="s">
        <v>332</v>
      </c>
      <c r="D130" s="11">
        <v>0</v>
      </c>
      <c r="F130" s="3"/>
      <c r="G130" s="3"/>
      <c r="H130" s="3"/>
      <c r="I130" s="3"/>
      <c r="J130" s="7"/>
      <c r="K130" s="7"/>
      <c r="L130" s="3"/>
    </row>
    <row r="131" spans="1:12" ht="10.5">
      <c r="A131" s="4">
        <v>37</v>
      </c>
      <c r="B131" s="1" t="s">
        <v>112</v>
      </c>
      <c r="C131" s="8" t="s">
        <v>332</v>
      </c>
      <c r="D131" s="11">
        <v>0</v>
      </c>
      <c r="F131" s="3">
        <f>ROUND(SUMIF(Определители!I29:I30,"=4",'Базовые цены с учетом расхода'!H29:H30),2)</f>
        <v>0</v>
      </c>
      <c r="G131" s="3"/>
      <c r="H131" s="3"/>
      <c r="I131" s="3"/>
      <c r="J131" s="7"/>
      <c r="K131" s="7"/>
      <c r="L131" s="3"/>
    </row>
    <row r="132" spans="1:12" ht="10.5">
      <c r="A132" s="4">
        <v>38</v>
      </c>
      <c r="B132" s="1" t="s">
        <v>113</v>
      </c>
      <c r="C132" s="8" t="s">
        <v>332</v>
      </c>
      <c r="D132" s="11">
        <v>0</v>
      </c>
      <c r="F132" s="3">
        <f>ROUND(SUMIF(Определители!I29:I30,"=4",'Базовые цены с учетом расхода'!N29:N30),2)</f>
        <v>0</v>
      </c>
      <c r="G132" s="3"/>
      <c r="H132" s="3"/>
      <c r="I132" s="3"/>
      <c r="J132" s="7"/>
      <c r="K132" s="7"/>
      <c r="L132" s="3"/>
    </row>
    <row r="133" spans="1:12" ht="10.5">
      <c r="A133" s="4">
        <v>39</v>
      </c>
      <c r="B133" s="1" t="s">
        <v>114</v>
      </c>
      <c r="C133" s="8" t="s">
        <v>332</v>
      </c>
      <c r="D133" s="11">
        <v>0</v>
      </c>
      <c r="F133" s="3">
        <f>ROUND(SUMIF(Определители!I29:I30,"=4",'Базовые цены с учетом расхода'!O29:O30),2)</f>
        <v>0</v>
      </c>
      <c r="G133" s="3"/>
      <c r="H133" s="3"/>
      <c r="I133" s="3"/>
      <c r="J133" s="7"/>
      <c r="K133" s="7"/>
      <c r="L133" s="3"/>
    </row>
    <row r="134" spans="1:12" ht="10.5">
      <c r="A134" s="4">
        <v>40</v>
      </c>
      <c r="B134" s="1" t="s">
        <v>105</v>
      </c>
      <c r="C134" s="8" t="s">
        <v>332</v>
      </c>
      <c r="D134" s="11">
        <v>0</v>
      </c>
      <c r="F134" s="3" t="e">
        <f>ROUND(СУММПРОИЗВЕСЛИ(1,Определители!I29:I30," ",'Базовые цены с учетом расхода'!M29:M30,Начисления!I29:I30,0),2)</f>
        <v>#NAME?</v>
      </c>
      <c r="G134" s="3"/>
      <c r="H134" s="3"/>
      <c r="I134" s="3"/>
      <c r="J134" s="7"/>
      <c r="K134" s="7"/>
      <c r="L134" s="3"/>
    </row>
    <row r="135" spans="1:12" ht="10.5">
      <c r="A135" s="4">
        <v>41</v>
      </c>
      <c r="B135" s="1" t="s">
        <v>125</v>
      </c>
      <c r="C135" s="8" t="s">
        <v>333</v>
      </c>
      <c r="D135" s="11">
        <v>0</v>
      </c>
      <c r="F135" s="3">
        <f>ROUND((F128+F132+F133),2)</f>
        <v>0</v>
      </c>
      <c r="G135" s="3"/>
      <c r="H135" s="3"/>
      <c r="I135" s="3"/>
      <c r="J135" s="7"/>
      <c r="K135" s="7"/>
      <c r="L135" s="3"/>
    </row>
    <row r="136" spans="1:12" ht="10.5">
      <c r="A136" s="4">
        <v>42</v>
      </c>
      <c r="B136" s="1" t="s">
        <v>126</v>
      </c>
      <c r="C136" s="8" t="s">
        <v>332</v>
      </c>
      <c r="D136" s="11">
        <v>0</v>
      </c>
      <c r="F136" s="3">
        <f>ROUND(SUMIF(Определители!I29:I30,"=5",'Базовые цены с учетом расхода'!B29:B30),2)</f>
        <v>0</v>
      </c>
      <c r="G136" s="3">
        <f>ROUND(SUMIF(Определители!I29:I30,"=5",'Базовые цены с учетом расхода'!C29:C30),2)</f>
        <v>0</v>
      </c>
      <c r="H136" s="3">
        <f>ROUND(SUMIF(Определители!I29:I30,"=5",'Базовые цены с учетом расхода'!D29:D30),2)</f>
        <v>0</v>
      </c>
      <c r="I136" s="3">
        <f>ROUND(SUMIF(Определители!I29:I30,"=5",'Базовые цены с учетом расхода'!E29:E30),2)</f>
        <v>0</v>
      </c>
      <c r="J136" s="7">
        <f>ROUND(SUMIF(Определители!I29:I30,"=5",'Базовые цены с учетом расхода'!I29:I30),8)</f>
        <v>0</v>
      </c>
      <c r="K136" s="7">
        <f>ROUND(SUMIF(Определители!I29:I30,"=5",'Базовые цены с учетом расхода'!K29:K30),8)</f>
        <v>0</v>
      </c>
      <c r="L136" s="3">
        <f>ROUND(SUMIF(Определители!I29:I30,"=5",'Базовые цены с учетом расхода'!F29:F30),2)</f>
        <v>0</v>
      </c>
    </row>
    <row r="137" spans="1:12" ht="10.5">
      <c r="A137" s="4">
        <v>43</v>
      </c>
      <c r="B137" s="1" t="s">
        <v>112</v>
      </c>
      <c r="C137" s="8" t="s">
        <v>332</v>
      </c>
      <c r="D137" s="11">
        <v>0</v>
      </c>
      <c r="F137" s="3">
        <f>ROUND(SUMIF(Определители!I29:I30,"=5",'Базовые цены с учетом расхода'!H29:H30),2)</f>
        <v>0</v>
      </c>
      <c r="G137" s="3"/>
      <c r="H137" s="3"/>
      <c r="I137" s="3"/>
      <c r="J137" s="7"/>
      <c r="K137" s="7"/>
      <c r="L137" s="3"/>
    </row>
    <row r="138" spans="1:12" ht="10.5">
      <c r="A138" s="4">
        <v>44</v>
      </c>
      <c r="B138" s="1" t="s">
        <v>113</v>
      </c>
      <c r="C138" s="8" t="s">
        <v>332</v>
      </c>
      <c r="D138" s="11">
        <v>0</v>
      </c>
      <c r="F138" s="3">
        <f>ROUND(SUMIF(Определители!I29:I30,"=5",'Базовые цены с учетом расхода'!N29:N30),2)</f>
        <v>0</v>
      </c>
      <c r="G138" s="3"/>
      <c r="H138" s="3"/>
      <c r="I138" s="3"/>
      <c r="J138" s="7"/>
      <c r="K138" s="7"/>
      <c r="L138" s="3"/>
    </row>
    <row r="139" spans="1:12" ht="10.5">
      <c r="A139" s="4">
        <v>45</v>
      </c>
      <c r="B139" s="1" t="s">
        <v>114</v>
      </c>
      <c r="C139" s="8" t="s">
        <v>332</v>
      </c>
      <c r="D139" s="11">
        <v>0</v>
      </c>
      <c r="F139" s="3">
        <f>ROUND(SUMIF(Определители!I29:I30,"=5",'Базовые цены с учетом расхода'!O29:O30),2)</f>
        <v>0</v>
      </c>
      <c r="G139" s="3"/>
      <c r="H139" s="3"/>
      <c r="I139" s="3"/>
      <c r="J139" s="7"/>
      <c r="K139" s="7"/>
      <c r="L139" s="3"/>
    </row>
    <row r="140" spans="1:12" ht="10.5">
      <c r="A140" s="4">
        <v>46</v>
      </c>
      <c r="B140" s="1" t="s">
        <v>127</v>
      </c>
      <c r="C140" s="8" t="s">
        <v>333</v>
      </c>
      <c r="D140" s="11">
        <v>0</v>
      </c>
      <c r="F140" s="3">
        <f>ROUND((F136+F138+F139),2)</f>
        <v>0</v>
      </c>
      <c r="G140" s="3"/>
      <c r="H140" s="3"/>
      <c r="I140" s="3"/>
      <c r="J140" s="7"/>
      <c r="K140" s="7"/>
      <c r="L140" s="3"/>
    </row>
    <row r="141" spans="1:12" ht="10.5">
      <c r="A141" s="4">
        <v>47</v>
      </c>
      <c r="B141" s="1" t="s">
        <v>128</v>
      </c>
      <c r="C141" s="8" t="s">
        <v>332</v>
      </c>
      <c r="D141" s="11">
        <v>0</v>
      </c>
      <c r="F141" s="3">
        <f>ROUND(SUMIF(Определители!I29:I30,"=6",'Базовые цены с учетом расхода'!B29:B30),2)</f>
        <v>0</v>
      </c>
      <c r="G141" s="3">
        <f>ROUND(SUMIF(Определители!I29:I30,"=6",'Базовые цены с учетом расхода'!C29:C30),2)</f>
        <v>0</v>
      </c>
      <c r="H141" s="3">
        <f>ROUND(SUMIF(Определители!I29:I30,"=6",'Базовые цены с учетом расхода'!D29:D30),2)</f>
        <v>0</v>
      </c>
      <c r="I141" s="3">
        <f>ROUND(SUMIF(Определители!I29:I30,"=6",'Базовые цены с учетом расхода'!E29:E30),2)</f>
        <v>0</v>
      </c>
      <c r="J141" s="7">
        <f>ROUND(SUMIF(Определители!I29:I30,"=6",'Базовые цены с учетом расхода'!I29:I30),8)</f>
        <v>0</v>
      </c>
      <c r="K141" s="7">
        <f>ROUND(SUMIF(Определители!I29:I30,"=6",'Базовые цены с учетом расхода'!K29:K30),8)</f>
        <v>0</v>
      </c>
      <c r="L141" s="3">
        <f>ROUND(SUMIF(Определители!I29:I30,"=6",'Базовые цены с учетом расхода'!F29:F30),2)</f>
        <v>0</v>
      </c>
    </row>
    <row r="142" spans="1:12" ht="10.5">
      <c r="A142" s="4">
        <v>48</v>
      </c>
      <c r="B142" s="1" t="s">
        <v>112</v>
      </c>
      <c r="C142" s="8" t="s">
        <v>332</v>
      </c>
      <c r="D142" s="11">
        <v>0</v>
      </c>
      <c r="F142" s="3">
        <f>ROUND(SUMIF(Определители!I29:I30,"=6",'Базовые цены с учетом расхода'!H29:H30),2)</f>
        <v>0</v>
      </c>
      <c r="G142" s="3"/>
      <c r="H142" s="3"/>
      <c r="I142" s="3"/>
      <c r="J142" s="7"/>
      <c r="K142" s="7"/>
      <c r="L142" s="3"/>
    </row>
    <row r="143" spans="1:12" ht="10.5">
      <c r="A143" s="4">
        <v>49</v>
      </c>
      <c r="B143" s="1" t="s">
        <v>113</v>
      </c>
      <c r="C143" s="8" t="s">
        <v>332</v>
      </c>
      <c r="D143" s="11">
        <v>0</v>
      </c>
      <c r="F143" s="3">
        <f>ROUND(SUMIF(Определители!I29:I30,"=6",'Базовые цены с учетом расхода'!N29:N30),2)</f>
        <v>0</v>
      </c>
      <c r="G143" s="3"/>
      <c r="H143" s="3"/>
      <c r="I143" s="3"/>
      <c r="J143" s="7"/>
      <c r="K143" s="7"/>
      <c r="L143" s="3"/>
    </row>
    <row r="144" spans="1:12" ht="10.5">
      <c r="A144" s="4">
        <v>50</v>
      </c>
      <c r="B144" s="1" t="s">
        <v>114</v>
      </c>
      <c r="C144" s="8" t="s">
        <v>332</v>
      </c>
      <c r="D144" s="11">
        <v>0</v>
      </c>
      <c r="F144" s="3">
        <f>ROUND(SUMIF(Определители!I29:I30,"=6",'Базовые цены с учетом расхода'!O29:O30),2)</f>
        <v>0</v>
      </c>
      <c r="G144" s="3"/>
      <c r="H144" s="3"/>
      <c r="I144" s="3"/>
      <c r="J144" s="7"/>
      <c r="K144" s="7"/>
      <c r="L144" s="3"/>
    </row>
    <row r="145" spans="1:12" ht="10.5">
      <c r="A145" s="4">
        <v>51</v>
      </c>
      <c r="B145" s="1" t="s">
        <v>129</v>
      </c>
      <c r="C145" s="8" t="s">
        <v>333</v>
      </c>
      <c r="D145" s="11">
        <v>0</v>
      </c>
      <c r="F145" s="3">
        <f>ROUND((F141+F143+F144),2)</f>
        <v>0</v>
      </c>
      <c r="G145" s="3"/>
      <c r="H145" s="3"/>
      <c r="I145" s="3"/>
      <c r="J145" s="7"/>
      <c r="K145" s="7"/>
      <c r="L145" s="3"/>
    </row>
    <row r="146" spans="1:12" ht="10.5">
      <c r="A146" s="4">
        <v>52</v>
      </c>
      <c r="B146" s="1" t="s">
        <v>130</v>
      </c>
      <c r="C146" s="8" t="s">
        <v>332</v>
      </c>
      <c r="D146" s="11">
        <v>0</v>
      </c>
      <c r="F146" s="3">
        <f>ROUND(SUMIF(Определители!I29:I30,"=7",'Базовые цены с учетом расхода'!B29:B30),2)</f>
        <v>0</v>
      </c>
      <c r="G146" s="3">
        <f>ROUND(SUMIF(Определители!I29:I30,"=7",'Базовые цены с учетом расхода'!C29:C30),2)</f>
        <v>0</v>
      </c>
      <c r="H146" s="3">
        <f>ROUND(SUMIF(Определители!I29:I30,"=7",'Базовые цены с учетом расхода'!D29:D30),2)</f>
        <v>0</v>
      </c>
      <c r="I146" s="3">
        <f>ROUND(SUMIF(Определители!I29:I30,"=7",'Базовые цены с учетом расхода'!E29:E30),2)</f>
        <v>0</v>
      </c>
      <c r="J146" s="7">
        <f>ROUND(SUMIF(Определители!I29:I30,"=7",'Базовые цены с учетом расхода'!I29:I30),8)</f>
        <v>0</v>
      </c>
      <c r="K146" s="7">
        <f>ROUND(SUMIF(Определители!I29:I30,"=7",'Базовые цены с учетом расхода'!K29:K30),8)</f>
        <v>0</v>
      </c>
      <c r="L146" s="3">
        <f>ROUND(SUMIF(Определители!I29:I30,"=7",'Базовые цены с учетом расхода'!F29:F30),2)</f>
        <v>0</v>
      </c>
    </row>
    <row r="147" spans="1:12" ht="10.5">
      <c r="A147" s="4">
        <v>53</v>
      </c>
      <c r="B147" s="1" t="s">
        <v>108</v>
      </c>
      <c r="C147" s="8" t="s">
        <v>332</v>
      </c>
      <c r="D147" s="11">
        <v>0</v>
      </c>
      <c r="F147" s="3"/>
      <c r="G147" s="3"/>
      <c r="H147" s="3"/>
      <c r="I147" s="3"/>
      <c r="J147" s="7"/>
      <c r="K147" s="7"/>
      <c r="L147" s="3"/>
    </row>
    <row r="148" spans="1:12" ht="10.5">
      <c r="A148" s="4">
        <v>54</v>
      </c>
      <c r="B148" s="1" t="s">
        <v>131</v>
      </c>
      <c r="C148" s="8" t="s">
        <v>332</v>
      </c>
      <c r="D148" s="11">
        <v>0</v>
      </c>
      <c r="F148" s="3" t="e">
        <f>ROUND(СУММЕСЛИ2(Определители!I29:I30,"2",Определители!G29:G30,"1",'Базовые цены с учетом расхода'!B29:B30),2)</f>
        <v>#NAME?</v>
      </c>
      <c r="G148" s="3"/>
      <c r="H148" s="3"/>
      <c r="I148" s="3"/>
      <c r="J148" s="7"/>
      <c r="K148" s="7"/>
      <c r="L148" s="3"/>
    </row>
    <row r="149" spans="1:12" ht="10.5">
      <c r="A149" s="4">
        <v>55</v>
      </c>
      <c r="B149" s="1" t="s">
        <v>112</v>
      </c>
      <c r="C149" s="8" t="s">
        <v>332</v>
      </c>
      <c r="D149" s="11">
        <v>0</v>
      </c>
      <c r="F149" s="3">
        <f>ROUND(SUMIF(Определители!I29:I30,"=7",'Базовые цены с учетом расхода'!H29:H30),2)</f>
        <v>0</v>
      </c>
      <c r="G149" s="3"/>
      <c r="H149" s="3"/>
      <c r="I149" s="3"/>
      <c r="J149" s="7"/>
      <c r="K149" s="7"/>
      <c r="L149" s="3"/>
    </row>
    <row r="150" spans="1:12" ht="10.5">
      <c r="A150" s="4">
        <v>56</v>
      </c>
      <c r="B150" s="1" t="s">
        <v>132</v>
      </c>
      <c r="C150" s="8" t="s">
        <v>332</v>
      </c>
      <c r="D150" s="11">
        <v>0</v>
      </c>
      <c r="F150" s="3">
        <f>ROUND(SUMIF(Определители!I29:I30,"=7",'Базовые цены с учетом расхода'!N29:N30),2)</f>
        <v>0</v>
      </c>
      <c r="G150" s="3"/>
      <c r="H150" s="3"/>
      <c r="I150" s="3"/>
      <c r="J150" s="7"/>
      <c r="K150" s="7"/>
      <c r="L150" s="3"/>
    </row>
    <row r="151" spans="1:12" ht="10.5">
      <c r="A151" s="4">
        <v>57</v>
      </c>
      <c r="B151" s="1" t="s">
        <v>114</v>
      </c>
      <c r="C151" s="8" t="s">
        <v>332</v>
      </c>
      <c r="D151" s="11">
        <v>0</v>
      </c>
      <c r="F151" s="3">
        <f>ROUND(SUMIF(Определители!I29:I30,"=7",'Базовые цены с учетом расхода'!O29:O30),2)</f>
        <v>0</v>
      </c>
      <c r="G151" s="3"/>
      <c r="H151" s="3"/>
      <c r="I151" s="3"/>
      <c r="J151" s="7"/>
      <c r="K151" s="7"/>
      <c r="L151" s="3"/>
    </row>
    <row r="152" spans="1:12" ht="10.5">
      <c r="A152" s="4">
        <v>58</v>
      </c>
      <c r="B152" s="1" t="s">
        <v>133</v>
      </c>
      <c r="C152" s="8" t="s">
        <v>333</v>
      </c>
      <c r="D152" s="11">
        <v>0</v>
      </c>
      <c r="F152" s="3">
        <f>ROUND((F146+F150+F151),2)</f>
        <v>0</v>
      </c>
      <c r="G152" s="3"/>
      <c r="H152" s="3"/>
      <c r="I152" s="3"/>
      <c r="J152" s="7"/>
      <c r="K152" s="7"/>
      <c r="L152" s="3"/>
    </row>
    <row r="153" spans="1:12" ht="10.5">
      <c r="A153" s="4">
        <v>59</v>
      </c>
      <c r="B153" s="1" t="s">
        <v>134</v>
      </c>
      <c r="C153" s="8" t="s">
        <v>332</v>
      </c>
      <c r="D153" s="11">
        <v>0</v>
      </c>
      <c r="F153" s="3">
        <f>ROUND(SUMIF(Определители!I29:I30,"=9",'Базовые цены с учетом расхода'!B29:B30),2)</f>
        <v>0</v>
      </c>
      <c r="G153" s="3">
        <f>ROUND(SUMIF(Определители!I29:I30,"=9",'Базовые цены с учетом расхода'!C29:C30),2)</f>
        <v>0</v>
      </c>
      <c r="H153" s="3">
        <f>ROUND(SUMIF(Определители!I29:I30,"=9",'Базовые цены с учетом расхода'!D29:D30),2)</f>
        <v>0</v>
      </c>
      <c r="I153" s="3">
        <f>ROUND(SUMIF(Определители!I29:I30,"=9",'Базовые цены с учетом расхода'!E29:E30),2)</f>
        <v>0</v>
      </c>
      <c r="J153" s="7">
        <f>ROUND(SUMIF(Определители!I29:I30,"=9",'Базовые цены с учетом расхода'!I29:I30),8)</f>
        <v>0</v>
      </c>
      <c r="K153" s="7">
        <f>ROUND(SUMIF(Определители!I29:I30,"=9",'Базовые цены с учетом расхода'!K29:K30),8)</f>
        <v>0</v>
      </c>
      <c r="L153" s="3">
        <f>ROUND(SUMIF(Определители!I29:I30,"=9",'Базовые цены с учетом расхода'!F29:F30),2)</f>
        <v>0</v>
      </c>
    </row>
    <row r="154" spans="1:12" ht="10.5">
      <c r="A154" s="4">
        <v>60</v>
      </c>
      <c r="B154" s="1" t="s">
        <v>132</v>
      </c>
      <c r="C154" s="8" t="s">
        <v>332</v>
      </c>
      <c r="D154" s="11">
        <v>0</v>
      </c>
      <c r="F154" s="3">
        <f>ROUND(SUMIF(Определители!I29:I30,"=9",'Базовые цены с учетом расхода'!N29:N30),2)</f>
        <v>0</v>
      </c>
      <c r="G154" s="3"/>
      <c r="H154" s="3"/>
      <c r="I154" s="3"/>
      <c r="J154" s="7"/>
      <c r="K154" s="7"/>
      <c r="L154" s="3"/>
    </row>
    <row r="155" spans="1:12" ht="10.5">
      <c r="A155" s="4">
        <v>61</v>
      </c>
      <c r="B155" s="1" t="s">
        <v>114</v>
      </c>
      <c r="C155" s="8" t="s">
        <v>332</v>
      </c>
      <c r="D155" s="11">
        <v>0</v>
      </c>
      <c r="F155" s="3">
        <f>ROUND(SUMIF(Определители!I29:I30,"=9",'Базовые цены с учетом расхода'!O29:O30),2)</f>
        <v>0</v>
      </c>
      <c r="G155" s="3"/>
      <c r="H155" s="3"/>
      <c r="I155" s="3"/>
      <c r="J155" s="7"/>
      <c r="K155" s="7"/>
      <c r="L155" s="3"/>
    </row>
    <row r="156" spans="1:12" ht="10.5">
      <c r="A156" s="4">
        <v>62</v>
      </c>
      <c r="B156" s="1" t="s">
        <v>135</v>
      </c>
      <c r="C156" s="8" t="s">
        <v>333</v>
      </c>
      <c r="D156" s="11">
        <v>0</v>
      </c>
      <c r="F156" s="3">
        <f>ROUND((F153+F154+F155),2)</f>
        <v>0</v>
      </c>
      <c r="G156" s="3"/>
      <c r="H156" s="3"/>
      <c r="I156" s="3"/>
      <c r="J156" s="7"/>
      <c r="K156" s="7"/>
      <c r="L156" s="3"/>
    </row>
    <row r="157" spans="1:12" ht="10.5">
      <c r="A157" s="4">
        <v>63</v>
      </c>
      <c r="B157" s="1" t="s">
        <v>136</v>
      </c>
      <c r="C157" s="8" t="s">
        <v>332</v>
      </c>
      <c r="D157" s="11">
        <v>0</v>
      </c>
      <c r="F157" s="3">
        <f>ROUND(SUMIF(Определители!I29:I30,"=:",'Базовые цены с учетом расхода'!B29:B30),2)</f>
        <v>0</v>
      </c>
      <c r="G157" s="3">
        <f>ROUND(SUMIF(Определители!I29:I30,"=:",'Базовые цены с учетом расхода'!C29:C30),2)</f>
        <v>0</v>
      </c>
      <c r="H157" s="3">
        <f>ROUND(SUMIF(Определители!I29:I30,"=:",'Базовые цены с учетом расхода'!D29:D30),2)</f>
        <v>0</v>
      </c>
      <c r="I157" s="3">
        <f>ROUND(SUMIF(Определители!I29:I30,"=:",'Базовые цены с учетом расхода'!E29:E30),2)</f>
        <v>0</v>
      </c>
      <c r="J157" s="7">
        <f>ROUND(SUMIF(Определители!I29:I30,"=:",'Базовые цены с учетом расхода'!I29:I30),8)</f>
        <v>0</v>
      </c>
      <c r="K157" s="7">
        <f>ROUND(SUMIF(Определители!I29:I30,"=:",'Базовые цены с учетом расхода'!K29:K30),8)</f>
        <v>0</v>
      </c>
      <c r="L157" s="3">
        <f>ROUND(SUMIF(Определители!I29:I30,"=:",'Базовые цены с учетом расхода'!F29:F30),2)</f>
        <v>0</v>
      </c>
    </row>
    <row r="158" spans="1:12" ht="10.5">
      <c r="A158" s="4">
        <v>64</v>
      </c>
      <c r="B158" s="1" t="s">
        <v>112</v>
      </c>
      <c r="C158" s="8" t="s">
        <v>332</v>
      </c>
      <c r="D158" s="11">
        <v>0</v>
      </c>
      <c r="F158" s="3">
        <f>ROUND(SUMIF(Определители!I29:I30,"=:",'Базовые цены с учетом расхода'!H29:H30),2)</f>
        <v>0</v>
      </c>
      <c r="G158" s="3"/>
      <c r="H158" s="3"/>
      <c r="I158" s="3"/>
      <c r="J158" s="7"/>
      <c r="K158" s="7"/>
      <c r="L158" s="3"/>
    </row>
    <row r="159" spans="1:12" ht="10.5">
      <c r="A159" s="4">
        <v>65</v>
      </c>
      <c r="B159" s="1" t="s">
        <v>132</v>
      </c>
      <c r="C159" s="8" t="s">
        <v>332</v>
      </c>
      <c r="D159" s="11">
        <v>0</v>
      </c>
      <c r="F159" s="3">
        <f>ROUND(SUMIF(Определители!I29:I30,"=:",'Базовые цены с учетом расхода'!N29:N30),2)</f>
        <v>0</v>
      </c>
      <c r="G159" s="3"/>
      <c r="H159" s="3"/>
      <c r="I159" s="3"/>
      <c r="J159" s="7"/>
      <c r="K159" s="7"/>
      <c r="L159" s="3"/>
    </row>
    <row r="160" spans="1:12" ht="10.5">
      <c r="A160" s="4">
        <v>66</v>
      </c>
      <c r="B160" s="1" t="s">
        <v>114</v>
      </c>
      <c r="C160" s="8" t="s">
        <v>332</v>
      </c>
      <c r="D160" s="11">
        <v>0</v>
      </c>
      <c r="F160" s="3">
        <f>ROUND(SUMIF(Определители!I29:I30,"=:",'Базовые цены с учетом расхода'!O29:O30),2)</f>
        <v>0</v>
      </c>
      <c r="G160" s="3"/>
      <c r="H160" s="3"/>
      <c r="I160" s="3"/>
      <c r="J160" s="7"/>
      <c r="K160" s="7"/>
      <c r="L160" s="3"/>
    </row>
    <row r="161" spans="1:12" ht="10.5">
      <c r="A161" s="4">
        <v>67</v>
      </c>
      <c r="B161" s="1" t="s">
        <v>137</v>
      </c>
      <c r="C161" s="8" t="s">
        <v>333</v>
      </c>
      <c r="D161" s="11">
        <v>0</v>
      </c>
      <c r="F161" s="3">
        <f>ROUND((F157+F159+F160),2)</f>
        <v>0</v>
      </c>
      <c r="G161" s="3"/>
      <c r="H161" s="3"/>
      <c r="I161" s="3"/>
      <c r="J161" s="7"/>
      <c r="K161" s="7"/>
      <c r="L161" s="3"/>
    </row>
    <row r="162" spans="1:12" ht="10.5">
      <c r="A162" s="4">
        <v>68</v>
      </c>
      <c r="B162" s="1" t="s">
        <v>138</v>
      </c>
      <c r="C162" s="8" t="s">
        <v>332</v>
      </c>
      <c r="D162" s="11">
        <v>0</v>
      </c>
      <c r="F162" s="3">
        <f>ROUND(SUMIF(Определители!I29:I30,"=8",'Базовые цены с учетом расхода'!B29:B30),2)</f>
        <v>0</v>
      </c>
      <c r="G162" s="3">
        <f>ROUND(SUMIF(Определители!I29:I30,"=8",'Базовые цены с учетом расхода'!C29:C30),2)</f>
        <v>0</v>
      </c>
      <c r="H162" s="3">
        <f>ROUND(SUMIF(Определители!I29:I30,"=8",'Базовые цены с учетом расхода'!D29:D30),2)</f>
        <v>0</v>
      </c>
      <c r="I162" s="3">
        <f>ROUND(SUMIF(Определители!I29:I30,"=8",'Базовые цены с учетом расхода'!E29:E30),2)</f>
        <v>0</v>
      </c>
      <c r="J162" s="7">
        <f>ROUND(SUMIF(Определители!I29:I30,"=8",'Базовые цены с учетом расхода'!I29:I30),8)</f>
        <v>0</v>
      </c>
      <c r="K162" s="7">
        <f>ROUND(SUMIF(Определители!I29:I30,"=8",'Базовые цены с учетом расхода'!K29:K30),8)</f>
        <v>0</v>
      </c>
      <c r="L162" s="3">
        <f>ROUND(SUMIF(Определители!I29:I30,"=8",'Базовые цены с учетом расхода'!F29:F30),2)</f>
        <v>0</v>
      </c>
    </row>
    <row r="163" spans="1:12" ht="10.5">
      <c r="A163" s="4">
        <v>69</v>
      </c>
      <c r="B163" s="1" t="s">
        <v>112</v>
      </c>
      <c r="C163" s="8" t="s">
        <v>332</v>
      </c>
      <c r="D163" s="11">
        <v>0</v>
      </c>
      <c r="F163" s="3">
        <f>ROUND(SUMIF(Определители!I29:I30,"=8",'Базовые цены с учетом расхода'!H29:H30),2)</f>
        <v>0</v>
      </c>
      <c r="G163" s="3"/>
      <c r="H163" s="3"/>
      <c r="I163" s="3"/>
      <c r="J163" s="7"/>
      <c r="K163" s="7"/>
      <c r="L163" s="3"/>
    </row>
    <row r="164" spans="1:12" ht="10.5">
      <c r="A164" s="4">
        <v>70</v>
      </c>
      <c r="B164" s="1" t="s">
        <v>224</v>
      </c>
      <c r="C164" s="8" t="s">
        <v>333</v>
      </c>
      <c r="D164" s="11">
        <v>0</v>
      </c>
      <c r="F164" s="3" t="e">
        <f>ROUND((F105+F115+F122+F127+F135+F140+F145+F152+F156+F161+F162),2)</f>
        <v>#NAME?</v>
      </c>
      <c r="G164" s="3">
        <f>ROUND((G105+G115+G122+G127+G135+G140+G145+G152+G156+G161+G162),2)</f>
        <v>0</v>
      </c>
      <c r="H164" s="3">
        <f>ROUND((H105+H115+H122+H127+H135+H140+H145+H152+H156+H161+H162),2)</f>
        <v>0</v>
      </c>
      <c r="I164" s="3">
        <f>ROUND((I105+I115+I122+I127+I135+I140+I145+I152+I156+I161+I162),2)</f>
        <v>0</v>
      </c>
      <c r="J164" s="7">
        <f>ROUND((J105+J115+J122+J127+J135+J140+J145+J152+J156+J161+J162),8)</f>
        <v>0</v>
      </c>
      <c r="K164" s="7">
        <f>ROUND((K105+K115+K122+K127+K135+K140+K145+K152+K156+K161+K162),8)</f>
        <v>0</v>
      </c>
      <c r="L164" s="3">
        <f>ROUND((L105+L115+L122+L127+L135+L140+L145+L152+L156+L161+L162),2)</f>
        <v>0</v>
      </c>
    </row>
    <row r="165" spans="1:12" ht="10.5">
      <c r="A165" s="4">
        <v>71</v>
      </c>
      <c r="B165" s="1" t="s">
        <v>140</v>
      </c>
      <c r="C165" s="8" t="s">
        <v>333</v>
      </c>
      <c r="D165" s="11">
        <v>0</v>
      </c>
      <c r="F165" s="3">
        <f>ROUND((F111+F119+F124+F131+F137+F142+F149+F158+F163),2)</f>
        <v>0</v>
      </c>
      <c r="G165" s="3"/>
      <c r="H165" s="3"/>
      <c r="I165" s="3"/>
      <c r="J165" s="7"/>
      <c r="K165" s="7"/>
      <c r="L165" s="3"/>
    </row>
    <row r="166" spans="1:12" ht="10.5">
      <c r="A166" s="4">
        <v>72</v>
      </c>
      <c r="B166" s="1" t="s">
        <v>141</v>
      </c>
      <c r="C166" s="8" t="s">
        <v>333</v>
      </c>
      <c r="D166" s="11">
        <v>0</v>
      </c>
      <c r="F166" s="3">
        <f>ROUND((F112+F120+F125+F132+F138+F143+F150+F154+F159),2)</f>
        <v>122.71</v>
      </c>
      <c r="G166" s="3"/>
      <c r="H166" s="3"/>
      <c r="I166" s="3"/>
      <c r="J166" s="7"/>
      <c r="K166" s="7"/>
      <c r="L166" s="3"/>
    </row>
    <row r="167" spans="1:12" ht="10.5">
      <c r="A167" s="4">
        <v>73</v>
      </c>
      <c r="B167" s="1" t="s">
        <v>142</v>
      </c>
      <c r="C167" s="8" t="s">
        <v>333</v>
      </c>
      <c r="D167" s="11">
        <v>0</v>
      </c>
      <c r="F167" s="3">
        <f>ROUND((F113+F121+F126+F133+F139+F144+F151+F155+F160),2)</f>
        <v>67.16</v>
      </c>
      <c r="G167" s="3"/>
      <c r="H167" s="3"/>
      <c r="I167" s="3"/>
      <c r="J167" s="7"/>
      <c r="K167" s="7"/>
      <c r="L167" s="3"/>
    </row>
    <row r="168" spans="1:12" ht="10.5">
      <c r="A168" s="4">
        <v>74</v>
      </c>
      <c r="B168" s="1" t="s">
        <v>143</v>
      </c>
      <c r="C168" s="8" t="s">
        <v>334</v>
      </c>
      <c r="D168" s="11">
        <v>0</v>
      </c>
      <c r="F168" s="3">
        <f>ROUND(SUM('Базовые цены с учетом расхода'!X29:X30),2)</f>
        <v>0</v>
      </c>
      <c r="G168" s="3"/>
      <c r="H168" s="3"/>
      <c r="I168" s="3"/>
      <c r="J168" s="7"/>
      <c r="K168" s="7"/>
      <c r="L168" s="3">
        <f>ROUND(SUM('Базовые цены с учетом расхода'!X29:X30),2)</f>
        <v>0</v>
      </c>
    </row>
    <row r="169" spans="1:12" ht="10.5">
      <c r="A169" s="4">
        <v>75</v>
      </c>
      <c r="B169" s="1" t="s">
        <v>144</v>
      </c>
      <c r="C169" s="8" t="s">
        <v>334</v>
      </c>
      <c r="D169" s="11">
        <v>0</v>
      </c>
      <c r="F169" s="3">
        <f>ROUND(SUM(G169:N169),2)</f>
        <v>0</v>
      </c>
      <c r="G169" s="3"/>
      <c r="H169" s="3"/>
      <c r="I169" s="3"/>
      <c r="J169" s="7"/>
      <c r="K169" s="7"/>
      <c r="L169" s="3">
        <f>ROUND(SUM('Базовые цены с учетом расхода'!AE29:AE30),2)</f>
        <v>0</v>
      </c>
    </row>
    <row r="170" spans="1:12" ht="10.5">
      <c r="A170" s="4">
        <v>76</v>
      </c>
      <c r="B170" s="1" t="s">
        <v>145</v>
      </c>
      <c r="C170" s="8" t="s">
        <v>334</v>
      </c>
      <c r="D170" s="11">
        <v>0</v>
      </c>
      <c r="F170" s="3">
        <f>ROUND(SUM('Базовые цены с учетом расхода'!C29:C30),2)</f>
        <v>116.21</v>
      </c>
      <c r="G170" s="3"/>
      <c r="H170" s="3"/>
      <c r="I170" s="3"/>
      <c r="J170" s="7"/>
      <c r="K170" s="7"/>
      <c r="L170" s="3"/>
    </row>
    <row r="171" spans="1:12" ht="10.5">
      <c r="A171" s="4">
        <v>77</v>
      </c>
      <c r="B171" s="1" t="s">
        <v>146</v>
      </c>
      <c r="C171" s="8" t="s">
        <v>334</v>
      </c>
      <c r="D171" s="11">
        <v>0</v>
      </c>
      <c r="F171" s="3">
        <f>ROUND(SUM('Базовые цены с учетом расхода'!E29:E30),2)</f>
        <v>1.47</v>
      </c>
      <c r="G171" s="3"/>
      <c r="H171" s="3"/>
      <c r="I171" s="3"/>
      <c r="J171" s="7"/>
      <c r="K171" s="7"/>
      <c r="L171" s="3"/>
    </row>
    <row r="172" spans="1:12" ht="10.5">
      <c r="A172" s="4">
        <v>78</v>
      </c>
      <c r="B172" s="1" t="s">
        <v>147</v>
      </c>
      <c r="C172" s="8" t="s">
        <v>335</v>
      </c>
      <c r="D172" s="11">
        <v>0</v>
      </c>
      <c r="F172" s="3">
        <f>ROUND((F170+F171),2)</f>
        <v>117.68</v>
      </c>
      <c r="G172" s="3"/>
      <c r="H172" s="3"/>
      <c r="I172" s="3"/>
      <c r="J172" s="7"/>
      <c r="K172" s="7"/>
      <c r="L172" s="3"/>
    </row>
    <row r="173" spans="1:12" ht="10.5">
      <c r="A173" s="4">
        <v>79</v>
      </c>
      <c r="B173" s="1" t="s">
        <v>148</v>
      </c>
      <c r="C173" s="8" t="s">
        <v>334</v>
      </c>
      <c r="D173" s="11">
        <v>0</v>
      </c>
      <c r="F173" s="3"/>
      <c r="G173" s="3"/>
      <c r="H173" s="3"/>
      <c r="I173" s="3"/>
      <c r="J173" s="7" t="e">
        <f>ROUND(SUM('Базовые цены с учетом расхода'!I29:I30),8)</f>
        <v>#NAME?</v>
      </c>
      <c r="K173" s="7"/>
      <c r="L173" s="3"/>
    </row>
    <row r="174" spans="1:12" ht="10.5">
      <c r="A174" s="4">
        <v>80</v>
      </c>
      <c r="B174" s="1" t="s">
        <v>149</v>
      </c>
      <c r="C174" s="8" t="s">
        <v>334</v>
      </c>
      <c r="D174" s="11">
        <v>0</v>
      </c>
      <c r="F174" s="3"/>
      <c r="G174" s="3"/>
      <c r="H174" s="3"/>
      <c r="I174" s="3"/>
      <c r="J174" s="7" t="e">
        <f>ROUND(SUM('Базовые цены с учетом расхода'!K29:K30),8)</f>
        <v>#NAME?</v>
      </c>
      <c r="K174" s="7"/>
      <c r="L174" s="3"/>
    </row>
    <row r="175" spans="1:12" ht="10.5">
      <c r="A175" s="4">
        <v>81</v>
      </c>
      <c r="B175" s="1" t="s">
        <v>150</v>
      </c>
      <c r="C175" s="8" t="s">
        <v>335</v>
      </c>
      <c r="D175" s="11">
        <v>0</v>
      </c>
      <c r="F175" s="3"/>
      <c r="G175" s="3"/>
      <c r="H175" s="3"/>
      <c r="I175" s="3"/>
      <c r="J175" s="7" t="e">
        <f>ROUND((J173+J174),8)</f>
        <v>#NAME?</v>
      </c>
      <c r="K175" s="7"/>
      <c r="L175" s="3"/>
    </row>
    <row r="177" spans="2:14" ht="10.5">
      <c r="B177" s="83" t="s">
        <v>161</v>
      </c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</row>
    <row r="178" spans="2:14" ht="10.5"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</row>
    <row r="179" spans="1:13" s="5" customFormat="1" ht="10.5">
      <c r="A179" s="2"/>
      <c r="B179" s="5" t="s">
        <v>319</v>
      </c>
      <c r="C179" s="5" t="s">
        <v>320</v>
      </c>
      <c r="D179" s="12" t="s">
        <v>321</v>
      </c>
      <c r="E179" s="5" t="s">
        <v>322</v>
      </c>
      <c r="F179" s="5" t="s">
        <v>323</v>
      </c>
      <c r="G179" s="5" t="s">
        <v>324</v>
      </c>
      <c r="H179" s="5" t="s">
        <v>325</v>
      </c>
      <c r="I179" s="5" t="s">
        <v>326</v>
      </c>
      <c r="J179" s="5" t="s">
        <v>327</v>
      </c>
      <c r="K179" s="5" t="s">
        <v>328</v>
      </c>
      <c r="L179" s="5" t="s">
        <v>329</v>
      </c>
      <c r="M179" s="5" t="s">
        <v>330</v>
      </c>
    </row>
    <row r="180" spans="1:14" ht="10.5">
      <c r="A180" s="4">
        <v>1</v>
      </c>
      <c r="B180" s="1" t="s">
        <v>221</v>
      </c>
      <c r="C180" s="8" t="s">
        <v>331</v>
      </c>
      <c r="D180" s="11">
        <v>0</v>
      </c>
      <c r="E180" s="11"/>
      <c r="F180" s="3">
        <f>ROUND(SUM('Базовые цены с учетом расхода'!B34:B40),2)</f>
        <v>25037.05</v>
      </c>
      <c r="G180" s="3">
        <f>ROUND(SUM('Базовые цены с учетом расхода'!C34:C40),2)</f>
        <v>170.66</v>
      </c>
      <c r="H180" s="3">
        <f>ROUND(SUM('Базовые цены с учетом расхода'!D34:D40),2)</f>
        <v>62.37</v>
      </c>
      <c r="I180" s="3">
        <f>ROUND(SUM('Базовые цены с учетом расхода'!E34:E40),2)</f>
        <v>3.37</v>
      </c>
      <c r="J180" s="7" t="e">
        <f>ROUND(SUM('Базовые цены с учетом расхода'!I34:I40),8)</f>
        <v>#NAME?</v>
      </c>
      <c r="K180" s="7" t="e">
        <f>ROUND(SUM('Базовые цены с учетом расхода'!K34:K40),8)</f>
        <v>#NAME?</v>
      </c>
      <c r="L180" s="3">
        <f>ROUND(SUM('Базовые цены с учетом расхода'!F34:F40),2)</f>
        <v>24804.02</v>
      </c>
      <c r="N180" s="11"/>
    </row>
    <row r="181" spans="1:12" ht="10.5">
      <c r="A181" s="4">
        <v>2</v>
      </c>
      <c r="B181" s="1" t="s">
        <v>97</v>
      </c>
      <c r="C181" s="8" t="s">
        <v>332</v>
      </c>
      <c r="D181" s="11">
        <v>0</v>
      </c>
      <c r="F181" s="3">
        <f>ROUND(SUMIF(Определители!I34:I40,"= ",'Базовые цены с учетом расхода'!B34:B40),2)</f>
        <v>0</v>
      </c>
      <c r="G181" s="3">
        <f>ROUND(SUMIF(Определители!I34:I40,"= ",'Базовые цены с учетом расхода'!C34:C40),2)</f>
        <v>0</v>
      </c>
      <c r="H181" s="3">
        <f>ROUND(SUMIF(Определители!I34:I40,"= ",'Базовые цены с учетом расхода'!D34:D40),2)</f>
        <v>0</v>
      </c>
      <c r="I181" s="3">
        <f>ROUND(SUMIF(Определители!I34:I40,"= ",'Базовые цены с учетом расхода'!E34:E40),2)</f>
        <v>0</v>
      </c>
      <c r="J181" s="7">
        <f>ROUND(SUMIF(Определители!I34:I40,"= ",'Базовые цены с учетом расхода'!I34:I40),8)</f>
        <v>0</v>
      </c>
      <c r="K181" s="7">
        <f>ROUND(SUMIF(Определители!I34:I40,"= ",'Базовые цены с учетом расхода'!K34:K40),8)</f>
        <v>0</v>
      </c>
      <c r="L181" s="3">
        <f>ROUND(SUMIF(Определители!I34:I40,"= ",'Базовые цены с учетом расхода'!F34:F40),2)</f>
        <v>0</v>
      </c>
    </row>
    <row r="182" spans="1:12" ht="10.5">
      <c r="A182" s="4">
        <v>3</v>
      </c>
      <c r="B182" s="1" t="s">
        <v>98</v>
      </c>
      <c r="C182" s="8" t="s">
        <v>332</v>
      </c>
      <c r="D182" s="11">
        <v>0</v>
      </c>
      <c r="F182" s="3" t="e">
        <f>ROUND(СУММПРОИЗВЕСЛИ(0.01,Определители!I34:I40," ",'Базовые цены с учетом расхода'!B34:B40,Начисления!X34:X40,0),2)</f>
        <v>#NAME?</v>
      </c>
      <c r="G182" s="3"/>
      <c r="H182" s="3"/>
      <c r="I182" s="3"/>
      <c r="J182" s="7"/>
      <c r="K182" s="7"/>
      <c r="L182" s="3"/>
    </row>
    <row r="183" spans="1:12" ht="10.5">
      <c r="A183" s="4">
        <v>4</v>
      </c>
      <c r="B183" s="1" t="s">
        <v>99</v>
      </c>
      <c r="C183" s="8" t="s">
        <v>332</v>
      </c>
      <c r="D183" s="11">
        <v>0</v>
      </c>
      <c r="F183" s="3" t="e">
        <f>ROUND(СУММПРОИЗВЕСЛИ(0.01,Определители!I34:I40," ",'Базовые цены с учетом расхода'!B34:B40,Начисления!Y34:Y40,0),2)</f>
        <v>#NAME?</v>
      </c>
      <c r="G183" s="3"/>
      <c r="H183" s="3"/>
      <c r="I183" s="3"/>
      <c r="J183" s="7"/>
      <c r="K183" s="7"/>
      <c r="L183" s="3"/>
    </row>
    <row r="184" spans="1:12" ht="10.5">
      <c r="A184" s="4">
        <v>5</v>
      </c>
      <c r="B184" s="1" t="s">
        <v>100</v>
      </c>
      <c r="C184" s="8" t="s">
        <v>332</v>
      </c>
      <c r="D184" s="11">
        <v>0</v>
      </c>
      <c r="F184" s="3" t="e">
        <f>ROUND(ТРАНСПРАСХОД(Определители!B34:B40,Определители!H34:H40,Определители!I34:I40,'Базовые цены с учетом расхода'!B34:B40,Начисления!Z34:Z40,Начисления!AA34:AA40),2)</f>
        <v>#NAME?</v>
      </c>
      <c r="G184" s="3"/>
      <c r="H184" s="3"/>
      <c r="I184" s="3"/>
      <c r="J184" s="7"/>
      <c r="K184" s="7"/>
      <c r="L184" s="3"/>
    </row>
    <row r="185" spans="1:12" ht="10.5">
      <c r="A185" s="4">
        <v>6</v>
      </c>
      <c r="B185" s="1" t="s">
        <v>101</v>
      </c>
      <c r="C185" s="8" t="s">
        <v>332</v>
      </c>
      <c r="D185" s="11">
        <v>0</v>
      </c>
      <c r="F185" s="3" t="e">
        <f>ROUND(СУММПРОИЗВЕСЛИ(0.01,Определители!I34:I40," ",'Базовые цены с учетом расхода'!B34:B40,Начисления!AC34:AC40,0),2)</f>
        <v>#NAME?</v>
      </c>
      <c r="G185" s="3"/>
      <c r="H185" s="3"/>
      <c r="I185" s="3"/>
      <c r="J185" s="7"/>
      <c r="K185" s="7"/>
      <c r="L185" s="3"/>
    </row>
    <row r="186" spans="1:12" ht="10.5">
      <c r="A186" s="4">
        <v>7</v>
      </c>
      <c r="B186" s="1" t="s">
        <v>102</v>
      </c>
      <c r="C186" s="8" t="s">
        <v>332</v>
      </c>
      <c r="D186" s="11">
        <v>0</v>
      </c>
      <c r="F186" s="3" t="e">
        <f>ROUND(СУММПРОИЗВЕСЛИ(0.01,Определители!I34:I40," ",'Базовые цены с учетом расхода'!B34:B40,Начисления!AF34:AF40,0),2)</f>
        <v>#NAME?</v>
      </c>
      <c r="G186" s="3"/>
      <c r="H186" s="3"/>
      <c r="I186" s="3"/>
      <c r="J186" s="7"/>
      <c r="K186" s="7"/>
      <c r="L186" s="3"/>
    </row>
    <row r="187" spans="1:12" ht="10.5">
      <c r="A187" s="4">
        <v>8</v>
      </c>
      <c r="B187" s="1" t="s">
        <v>103</v>
      </c>
      <c r="C187" s="8" t="s">
        <v>332</v>
      </c>
      <c r="D187" s="11">
        <v>0</v>
      </c>
      <c r="F187" s="3" t="e">
        <f>ROUND(ЗАГОТСКЛАДРАСХОД(Определители!B34:B40,Определители!H34:H40,Определители!I34:I40,'Базовые цены с учетом расхода'!B34:B40,Начисления!X34:X40,Начисления!Y34:Y40,Начисления!Z34:Z40,Начисления!AA34:AA40,Начисления!AB34:AB40,Начисления!AC34:AC40,Начисления!AF34:AF40),2)</f>
        <v>#NAME?</v>
      </c>
      <c r="G187" s="3"/>
      <c r="H187" s="3"/>
      <c r="I187" s="3"/>
      <c r="J187" s="7"/>
      <c r="K187" s="7"/>
      <c r="L187" s="3"/>
    </row>
    <row r="188" spans="1:12" ht="10.5">
      <c r="A188" s="4">
        <v>9</v>
      </c>
      <c r="B188" s="1" t="s">
        <v>104</v>
      </c>
      <c r="C188" s="8" t="s">
        <v>332</v>
      </c>
      <c r="D188" s="11">
        <v>0</v>
      </c>
      <c r="F188" s="3" t="e">
        <f>ROUND(СУММПРОИЗВЕСЛИ(1,Определители!I34:I40," ",'Базовые цены с учетом расхода'!M34:M40,Начисления!I34:I40,0),2)</f>
        <v>#NAME?</v>
      </c>
      <c r="G188" s="3"/>
      <c r="H188" s="3"/>
      <c r="I188" s="3"/>
      <c r="J188" s="7"/>
      <c r="K188" s="7"/>
      <c r="L188" s="3"/>
    </row>
    <row r="189" spans="1:12" ht="10.5">
      <c r="A189" s="4">
        <v>10</v>
      </c>
      <c r="B189" s="1" t="s">
        <v>105</v>
      </c>
      <c r="C189" s="8" t="s">
        <v>333</v>
      </c>
      <c r="D189" s="11">
        <v>0</v>
      </c>
      <c r="F189" s="3" t="e">
        <f>ROUND((F188+F199+F219),2)</f>
        <v>#NAME?</v>
      </c>
      <c r="G189" s="3"/>
      <c r="H189" s="3"/>
      <c r="I189" s="3"/>
      <c r="J189" s="7"/>
      <c r="K189" s="7"/>
      <c r="L189" s="3"/>
    </row>
    <row r="190" spans="1:12" ht="10.5">
      <c r="A190" s="4">
        <v>11</v>
      </c>
      <c r="B190" s="1" t="s">
        <v>106</v>
      </c>
      <c r="C190" s="8" t="s">
        <v>333</v>
      </c>
      <c r="D190" s="11">
        <v>0</v>
      </c>
      <c r="F190" s="3" t="e">
        <f>ROUND((F181+F182+F183+F184+F185+F186+F187+F189),2)</f>
        <v>#NAME?</v>
      </c>
      <c r="G190" s="3"/>
      <c r="H190" s="3"/>
      <c r="I190" s="3"/>
      <c r="J190" s="7"/>
      <c r="K190" s="7"/>
      <c r="L190" s="3"/>
    </row>
    <row r="191" spans="1:12" ht="10.5">
      <c r="A191" s="4">
        <v>12</v>
      </c>
      <c r="B191" s="1" t="s">
        <v>107</v>
      </c>
      <c r="C191" s="8" t="s">
        <v>332</v>
      </c>
      <c r="D191" s="11">
        <v>0</v>
      </c>
      <c r="F191" s="3">
        <f>ROUND(SUMIF(Определители!I34:I40,"=1",'Базовые цены с учетом расхода'!B34:B40),2)</f>
        <v>0</v>
      </c>
      <c r="G191" s="3">
        <f>ROUND(SUMIF(Определители!I34:I40,"=1",'Базовые цены с учетом расхода'!C34:C40),2)</f>
        <v>0</v>
      </c>
      <c r="H191" s="3">
        <f>ROUND(SUMIF(Определители!I34:I40,"=1",'Базовые цены с учетом расхода'!D34:D40),2)</f>
        <v>0</v>
      </c>
      <c r="I191" s="3">
        <f>ROUND(SUMIF(Определители!I34:I40,"=1",'Базовые цены с учетом расхода'!E34:E40),2)</f>
        <v>0</v>
      </c>
      <c r="J191" s="7">
        <f>ROUND(SUMIF(Определители!I34:I40,"=1",'Базовые цены с учетом расхода'!I34:I40),8)</f>
        <v>0</v>
      </c>
      <c r="K191" s="7">
        <f>ROUND(SUMIF(Определители!I34:I40,"=1",'Базовые цены с учетом расхода'!K34:K40),8)</f>
        <v>0</v>
      </c>
      <c r="L191" s="3">
        <f>ROUND(SUMIF(Определители!I34:I40,"=1",'Базовые цены с учетом расхода'!F34:F40),2)</f>
        <v>0</v>
      </c>
    </row>
    <row r="192" spans="1:12" ht="10.5">
      <c r="A192" s="4">
        <v>13</v>
      </c>
      <c r="B192" s="1" t="s">
        <v>108</v>
      </c>
      <c r="C192" s="8" t="s">
        <v>332</v>
      </c>
      <c r="D192" s="11">
        <v>0</v>
      </c>
      <c r="F192" s="3"/>
      <c r="G192" s="3"/>
      <c r="H192" s="3"/>
      <c r="I192" s="3"/>
      <c r="J192" s="7"/>
      <c r="K192" s="7"/>
      <c r="L192" s="3"/>
    </row>
    <row r="193" spans="1:12" ht="10.5">
      <c r="A193" s="4">
        <v>14</v>
      </c>
      <c r="B193" s="1" t="s">
        <v>109</v>
      </c>
      <c r="C193" s="8" t="s">
        <v>332</v>
      </c>
      <c r="D193" s="11">
        <v>0</v>
      </c>
      <c r="F193" s="3"/>
      <c r="G193" s="3">
        <f>ROUND(SUMIF(Определители!I34:I40,"=1",'Базовые цены с учетом расхода'!U34:U40),2)</f>
        <v>0</v>
      </c>
      <c r="H193" s="3"/>
      <c r="I193" s="3"/>
      <c r="J193" s="7"/>
      <c r="K193" s="7"/>
      <c r="L193" s="3"/>
    </row>
    <row r="194" spans="1:12" ht="10.5">
      <c r="A194" s="4">
        <v>15</v>
      </c>
      <c r="B194" s="1" t="s">
        <v>110</v>
      </c>
      <c r="C194" s="8" t="s">
        <v>332</v>
      </c>
      <c r="D194" s="11">
        <v>0</v>
      </c>
      <c r="F194" s="3">
        <f>ROUND(SUMIF(Определители!I34:I40,"=1",'Базовые цены с учетом расхода'!V34:V40),2)</f>
        <v>0</v>
      </c>
      <c r="G194" s="3"/>
      <c r="H194" s="3"/>
      <c r="I194" s="3"/>
      <c r="J194" s="7"/>
      <c r="K194" s="7"/>
      <c r="L194" s="3"/>
    </row>
    <row r="195" spans="1:12" ht="10.5">
      <c r="A195" s="4">
        <v>16</v>
      </c>
      <c r="B195" s="1" t="s">
        <v>111</v>
      </c>
      <c r="C195" s="8" t="s">
        <v>332</v>
      </c>
      <c r="D195" s="11">
        <v>0</v>
      </c>
      <c r="F195" s="3" t="e">
        <f>ROUND(СУММЕСЛИ2(Определители!I34:I40,"1",Определители!G34:G40,"1",'Базовые цены с учетом расхода'!B34:B40),2)</f>
        <v>#NAME?</v>
      </c>
      <c r="G195" s="3"/>
      <c r="H195" s="3"/>
      <c r="I195" s="3"/>
      <c r="J195" s="7"/>
      <c r="K195" s="7"/>
      <c r="L195" s="3"/>
    </row>
    <row r="196" spans="1:12" ht="10.5">
      <c r="A196" s="4">
        <v>17</v>
      </c>
      <c r="B196" s="1" t="s">
        <v>112</v>
      </c>
      <c r="C196" s="8" t="s">
        <v>332</v>
      </c>
      <c r="D196" s="11">
        <v>0</v>
      </c>
      <c r="F196" s="3">
        <f>ROUND(SUMIF(Определители!I34:I40,"=1",'Базовые цены с учетом расхода'!H34:H40),2)</f>
        <v>0</v>
      </c>
      <c r="G196" s="3"/>
      <c r="H196" s="3"/>
      <c r="I196" s="3"/>
      <c r="J196" s="7"/>
      <c r="K196" s="7"/>
      <c r="L196" s="3"/>
    </row>
    <row r="197" spans="1:12" ht="10.5">
      <c r="A197" s="4">
        <v>18</v>
      </c>
      <c r="B197" s="1" t="s">
        <v>113</v>
      </c>
      <c r="C197" s="8" t="s">
        <v>332</v>
      </c>
      <c r="D197" s="11">
        <v>0</v>
      </c>
      <c r="F197" s="3">
        <f>ROUND(SUMIF(Определители!I34:I40,"=1",'Базовые цены с учетом расхода'!N34:N40),2)</f>
        <v>0</v>
      </c>
      <c r="G197" s="3"/>
      <c r="H197" s="3"/>
      <c r="I197" s="3"/>
      <c r="J197" s="7"/>
      <c r="K197" s="7"/>
      <c r="L197" s="3"/>
    </row>
    <row r="198" spans="1:12" ht="10.5">
      <c r="A198" s="4">
        <v>19</v>
      </c>
      <c r="B198" s="1" t="s">
        <v>114</v>
      </c>
      <c r="C198" s="8" t="s">
        <v>332</v>
      </c>
      <c r="D198" s="11">
        <v>0</v>
      </c>
      <c r="F198" s="3">
        <f>ROUND(SUMIF(Определители!I34:I40,"=1",'Базовые цены с учетом расхода'!O34:O40),2)</f>
        <v>0</v>
      </c>
      <c r="G198" s="3"/>
      <c r="H198" s="3"/>
      <c r="I198" s="3"/>
      <c r="J198" s="7"/>
      <c r="K198" s="7"/>
      <c r="L198" s="3"/>
    </row>
    <row r="199" spans="1:12" ht="10.5">
      <c r="A199" s="4">
        <v>20</v>
      </c>
      <c r="B199" s="1" t="s">
        <v>105</v>
      </c>
      <c r="C199" s="8" t="s">
        <v>332</v>
      </c>
      <c r="D199" s="11">
        <v>0</v>
      </c>
      <c r="F199" s="3" t="e">
        <f>ROUND(СУММПРОИЗВЕСЛИ(1,Определители!I34:I40," ",'Базовые цены с учетом расхода'!M34:M40,Начисления!I34:I40,0),2)</f>
        <v>#NAME?</v>
      </c>
      <c r="G199" s="3"/>
      <c r="H199" s="3"/>
      <c r="I199" s="3"/>
      <c r="J199" s="7"/>
      <c r="K199" s="7"/>
      <c r="L199" s="3"/>
    </row>
    <row r="200" spans="1:12" ht="10.5">
      <c r="A200" s="4">
        <v>21</v>
      </c>
      <c r="B200" s="1" t="s">
        <v>115</v>
      </c>
      <c r="C200" s="8" t="s">
        <v>333</v>
      </c>
      <c r="D200" s="11">
        <v>0</v>
      </c>
      <c r="F200" s="3">
        <f>ROUND((F191+F197+F198),2)</f>
        <v>0</v>
      </c>
      <c r="G200" s="3"/>
      <c r="H200" s="3"/>
      <c r="I200" s="3"/>
      <c r="J200" s="7"/>
      <c r="K200" s="7"/>
      <c r="L200" s="3"/>
    </row>
    <row r="201" spans="1:12" ht="10.5">
      <c r="A201" s="4">
        <v>22</v>
      </c>
      <c r="B201" s="1" t="s">
        <v>116</v>
      </c>
      <c r="C201" s="8" t="s">
        <v>332</v>
      </c>
      <c r="D201" s="11">
        <v>0</v>
      </c>
      <c r="F201" s="3">
        <f>ROUND(SUMIF(Определители!I34:I40,"=2",'Базовые цены с учетом расхода'!B34:B40),2)</f>
        <v>25037.05</v>
      </c>
      <c r="G201" s="3">
        <f>ROUND(SUMIF(Определители!I34:I40,"=2",'Базовые цены с учетом расхода'!C34:C40),2)</f>
        <v>170.66</v>
      </c>
      <c r="H201" s="3">
        <f>ROUND(SUMIF(Определители!I34:I40,"=2",'Базовые цены с учетом расхода'!D34:D40),2)</f>
        <v>62.37</v>
      </c>
      <c r="I201" s="3">
        <f>ROUND(SUMIF(Определители!I34:I40,"=2",'Базовые цены с учетом расхода'!E34:E40),2)</f>
        <v>3.37</v>
      </c>
      <c r="J201" s="7" t="e">
        <f>ROUND(SUMIF(Определители!I34:I40,"=2",'Базовые цены с учетом расхода'!I34:I40),8)</f>
        <v>#NAME?</v>
      </c>
      <c r="K201" s="7" t="e">
        <f>ROUND(SUMIF(Определители!I34:I40,"=2",'Базовые цены с учетом расхода'!K34:K40),8)</f>
        <v>#NAME?</v>
      </c>
      <c r="L201" s="3">
        <f>ROUND(SUMIF(Определители!I34:I40,"=2",'Базовые цены с учетом расхода'!F34:F40),2)</f>
        <v>24804.02</v>
      </c>
    </row>
    <row r="202" spans="1:12" ht="10.5">
      <c r="A202" s="4">
        <v>23</v>
      </c>
      <c r="B202" s="1" t="s">
        <v>108</v>
      </c>
      <c r="C202" s="8" t="s">
        <v>332</v>
      </c>
      <c r="D202" s="11">
        <v>0</v>
      </c>
      <c r="F202" s="3"/>
      <c r="G202" s="3"/>
      <c r="H202" s="3"/>
      <c r="I202" s="3"/>
      <c r="J202" s="7"/>
      <c r="K202" s="7"/>
      <c r="L202" s="3"/>
    </row>
    <row r="203" spans="1:12" ht="10.5">
      <c r="A203" s="4">
        <v>24</v>
      </c>
      <c r="B203" s="1" t="s">
        <v>117</v>
      </c>
      <c r="C203" s="8" t="s">
        <v>332</v>
      </c>
      <c r="D203" s="11">
        <v>0</v>
      </c>
      <c r="F203" s="3" t="e">
        <f>ROUND(СУММЕСЛИ2(Определители!I34:I40,"2",Определители!G34:G40,"1",'Базовые цены с учетом расхода'!B34:B40),2)</f>
        <v>#NAME?</v>
      </c>
      <c r="G203" s="3"/>
      <c r="H203" s="3"/>
      <c r="I203" s="3"/>
      <c r="J203" s="7"/>
      <c r="K203" s="7"/>
      <c r="L203" s="3"/>
    </row>
    <row r="204" spans="1:12" ht="10.5">
      <c r="A204" s="4">
        <v>25</v>
      </c>
      <c r="B204" s="1" t="s">
        <v>112</v>
      </c>
      <c r="C204" s="8" t="s">
        <v>332</v>
      </c>
      <c r="D204" s="11">
        <v>0</v>
      </c>
      <c r="F204" s="3">
        <f>ROUND(SUMIF(Определители!I34:I40,"=2",'Базовые цены с учетом расхода'!H34:H40),2)</f>
        <v>0</v>
      </c>
      <c r="G204" s="3"/>
      <c r="H204" s="3"/>
      <c r="I204" s="3"/>
      <c r="J204" s="7"/>
      <c r="K204" s="7"/>
      <c r="L204" s="3"/>
    </row>
    <row r="205" spans="1:12" ht="10.5">
      <c r="A205" s="4">
        <v>26</v>
      </c>
      <c r="B205" s="1" t="s">
        <v>113</v>
      </c>
      <c r="C205" s="8" t="s">
        <v>332</v>
      </c>
      <c r="D205" s="11">
        <v>0</v>
      </c>
      <c r="F205" s="3">
        <f>ROUND(SUMIF(Определители!I34:I40,"=2",'Базовые цены с учетом расхода'!N34:N40),2)</f>
        <v>182.81</v>
      </c>
      <c r="G205" s="3"/>
      <c r="H205" s="3"/>
      <c r="I205" s="3"/>
      <c r="J205" s="7"/>
      <c r="K205" s="7"/>
      <c r="L205" s="3"/>
    </row>
    <row r="206" spans="1:12" ht="10.5">
      <c r="A206" s="4">
        <v>27</v>
      </c>
      <c r="B206" s="1" t="s">
        <v>114</v>
      </c>
      <c r="C206" s="8" t="s">
        <v>332</v>
      </c>
      <c r="D206" s="11">
        <v>0</v>
      </c>
      <c r="F206" s="3">
        <f>ROUND(SUMIF(Определители!I34:I40,"=2",'Базовые цены с учетом расхода'!O34:O40),2)</f>
        <v>95.4</v>
      </c>
      <c r="G206" s="3"/>
      <c r="H206" s="3"/>
      <c r="I206" s="3"/>
      <c r="J206" s="7"/>
      <c r="K206" s="7"/>
      <c r="L206" s="3"/>
    </row>
    <row r="207" spans="1:12" ht="10.5">
      <c r="A207" s="4">
        <v>28</v>
      </c>
      <c r="B207" s="1" t="s">
        <v>120</v>
      </c>
      <c r="C207" s="8" t="s">
        <v>333</v>
      </c>
      <c r="D207" s="11">
        <v>0</v>
      </c>
      <c r="F207" s="3">
        <f>ROUND((F201+F205+F206),2)</f>
        <v>25315.26</v>
      </c>
      <c r="G207" s="3"/>
      <c r="H207" s="3"/>
      <c r="I207" s="3"/>
      <c r="J207" s="7"/>
      <c r="K207" s="7"/>
      <c r="L207" s="3"/>
    </row>
    <row r="208" spans="1:12" ht="10.5">
      <c r="A208" s="4">
        <v>29</v>
      </c>
      <c r="B208" s="1" t="s">
        <v>121</v>
      </c>
      <c r="C208" s="8" t="s">
        <v>332</v>
      </c>
      <c r="D208" s="11">
        <v>0</v>
      </c>
      <c r="F208" s="3">
        <f>ROUND(SUMIF(Определители!I34:I40,"=3",'Базовые цены с учетом расхода'!B34:B40),2)</f>
        <v>0</v>
      </c>
      <c r="G208" s="3">
        <f>ROUND(SUMIF(Определители!I34:I40,"=3",'Базовые цены с учетом расхода'!C34:C40),2)</f>
        <v>0</v>
      </c>
      <c r="H208" s="3">
        <f>ROUND(SUMIF(Определители!I34:I40,"=3",'Базовые цены с учетом расхода'!D34:D40),2)</f>
        <v>0</v>
      </c>
      <c r="I208" s="3">
        <f>ROUND(SUMIF(Определители!I34:I40,"=3",'Базовые цены с учетом расхода'!E34:E40),2)</f>
        <v>0</v>
      </c>
      <c r="J208" s="7">
        <f>ROUND(SUMIF(Определители!I34:I40,"=3",'Базовые цены с учетом расхода'!I34:I40),8)</f>
        <v>0</v>
      </c>
      <c r="K208" s="7">
        <f>ROUND(SUMIF(Определители!I34:I40,"=3",'Базовые цены с учетом расхода'!K34:K40),8)</f>
        <v>0</v>
      </c>
      <c r="L208" s="3">
        <f>ROUND(SUMIF(Определители!I34:I40,"=3",'Базовые цены с учетом расхода'!F34:F40),2)</f>
        <v>0</v>
      </c>
    </row>
    <row r="209" spans="1:12" ht="10.5">
      <c r="A209" s="4">
        <v>30</v>
      </c>
      <c r="B209" s="1" t="s">
        <v>112</v>
      </c>
      <c r="C209" s="8" t="s">
        <v>332</v>
      </c>
      <c r="D209" s="11">
        <v>0</v>
      </c>
      <c r="F209" s="3">
        <f>ROUND(SUMIF(Определители!I34:I40,"=3",'Базовые цены с учетом расхода'!H34:H40),2)</f>
        <v>0</v>
      </c>
      <c r="G209" s="3"/>
      <c r="H209" s="3"/>
      <c r="I209" s="3"/>
      <c r="J209" s="7"/>
      <c r="K209" s="7"/>
      <c r="L209" s="3"/>
    </row>
    <row r="210" spans="1:12" ht="10.5">
      <c r="A210" s="4">
        <v>31</v>
      </c>
      <c r="B210" s="1" t="s">
        <v>113</v>
      </c>
      <c r="C210" s="8" t="s">
        <v>332</v>
      </c>
      <c r="D210" s="11">
        <v>0</v>
      </c>
      <c r="F210" s="3">
        <f>ROUND(SUMIF(Определители!I34:I40,"=3",'Базовые цены с учетом расхода'!N34:N40),2)</f>
        <v>0</v>
      </c>
      <c r="G210" s="3"/>
      <c r="H210" s="3"/>
      <c r="I210" s="3"/>
      <c r="J210" s="7"/>
      <c r="K210" s="7"/>
      <c r="L210" s="3"/>
    </row>
    <row r="211" spans="1:12" ht="10.5">
      <c r="A211" s="4">
        <v>32</v>
      </c>
      <c r="B211" s="1" t="s">
        <v>114</v>
      </c>
      <c r="C211" s="8" t="s">
        <v>332</v>
      </c>
      <c r="D211" s="11">
        <v>0</v>
      </c>
      <c r="F211" s="3">
        <f>ROUND(SUMIF(Определители!I34:I40,"=3",'Базовые цены с учетом расхода'!O34:O40),2)</f>
        <v>0</v>
      </c>
      <c r="G211" s="3"/>
      <c r="H211" s="3"/>
      <c r="I211" s="3"/>
      <c r="J211" s="7"/>
      <c r="K211" s="7"/>
      <c r="L211" s="3"/>
    </row>
    <row r="212" spans="1:12" ht="10.5">
      <c r="A212" s="4">
        <v>33</v>
      </c>
      <c r="B212" s="1" t="s">
        <v>122</v>
      </c>
      <c r="C212" s="8" t="s">
        <v>333</v>
      </c>
      <c r="D212" s="11">
        <v>0</v>
      </c>
      <c r="F212" s="3">
        <f>ROUND((F208+F210+F211),2)</f>
        <v>0</v>
      </c>
      <c r="G212" s="3"/>
      <c r="H212" s="3"/>
      <c r="I212" s="3"/>
      <c r="J212" s="7"/>
      <c r="K212" s="7"/>
      <c r="L212" s="3"/>
    </row>
    <row r="213" spans="1:12" ht="10.5">
      <c r="A213" s="4">
        <v>34</v>
      </c>
      <c r="B213" s="1" t="s">
        <v>123</v>
      </c>
      <c r="C213" s="8" t="s">
        <v>332</v>
      </c>
      <c r="D213" s="11">
        <v>0</v>
      </c>
      <c r="F213" s="3">
        <f>ROUND(SUMIF(Определители!I34:I40,"=4",'Базовые цены с учетом расхода'!B34:B40),2)</f>
        <v>0</v>
      </c>
      <c r="G213" s="3">
        <f>ROUND(SUMIF(Определители!I34:I40,"=4",'Базовые цены с учетом расхода'!C34:C40),2)</f>
        <v>0</v>
      </c>
      <c r="H213" s="3">
        <f>ROUND(SUMIF(Определители!I34:I40,"=4",'Базовые цены с учетом расхода'!D34:D40),2)</f>
        <v>0</v>
      </c>
      <c r="I213" s="3">
        <f>ROUND(SUMIF(Определители!I34:I40,"=4",'Базовые цены с учетом расхода'!E34:E40),2)</f>
        <v>0</v>
      </c>
      <c r="J213" s="7">
        <f>ROUND(SUMIF(Определители!I34:I40,"=4",'Базовые цены с учетом расхода'!I34:I40),8)</f>
        <v>0</v>
      </c>
      <c r="K213" s="7">
        <f>ROUND(SUMIF(Определители!I34:I40,"=4",'Базовые цены с учетом расхода'!K34:K40),8)</f>
        <v>0</v>
      </c>
      <c r="L213" s="3">
        <f>ROUND(SUMIF(Определители!I34:I40,"=4",'Базовые цены с учетом расхода'!F34:F40),2)</f>
        <v>0</v>
      </c>
    </row>
    <row r="214" spans="1:12" ht="10.5">
      <c r="A214" s="4">
        <v>35</v>
      </c>
      <c r="B214" s="1" t="s">
        <v>108</v>
      </c>
      <c r="C214" s="8" t="s">
        <v>332</v>
      </c>
      <c r="D214" s="11">
        <v>0</v>
      </c>
      <c r="F214" s="3"/>
      <c r="G214" s="3"/>
      <c r="H214" s="3"/>
      <c r="I214" s="3"/>
      <c r="J214" s="7"/>
      <c r="K214" s="7"/>
      <c r="L214" s="3"/>
    </row>
    <row r="215" spans="1:12" ht="10.5">
      <c r="A215" s="4">
        <v>36</v>
      </c>
      <c r="B215" s="1" t="s">
        <v>124</v>
      </c>
      <c r="C215" s="8" t="s">
        <v>332</v>
      </c>
      <c r="D215" s="11">
        <v>0</v>
      </c>
      <c r="F215" s="3"/>
      <c r="G215" s="3"/>
      <c r="H215" s="3"/>
      <c r="I215" s="3"/>
      <c r="J215" s="7"/>
      <c r="K215" s="7"/>
      <c r="L215" s="3"/>
    </row>
    <row r="216" spans="1:12" ht="10.5">
      <c r="A216" s="4">
        <v>37</v>
      </c>
      <c r="B216" s="1" t="s">
        <v>112</v>
      </c>
      <c r="C216" s="8" t="s">
        <v>332</v>
      </c>
      <c r="D216" s="11">
        <v>0</v>
      </c>
      <c r="F216" s="3">
        <f>ROUND(SUMIF(Определители!I34:I40,"=4",'Базовые цены с учетом расхода'!H34:H40),2)</f>
        <v>0</v>
      </c>
      <c r="G216" s="3"/>
      <c r="H216" s="3"/>
      <c r="I216" s="3"/>
      <c r="J216" s="7"/>
      <c r="K216" s="7"/>
      <c r="L216" s="3"/>
    </row>
    <row r="217" spans="1:12" ht="10.5">
      <c r="A217" s="4">
        <v>38</v>
      </c>
      <c r="B217" s="1" t="s">
        <v>113</v>
      </c>
      <c r="C217" s="8" t="s">
        <v>332</v>
      </c>
      <c r="D217" s="11">
        <v>0</v>
      </c>
      <c r="F217" s="3">
        <f>ROUND(SUMIF(Определители!I34:I40,"=4",'Базовые цены с учетом расхода'!N34:N40),2)</f>
        <v>0</v>
      </c>
      <c r="G217" s="3"/>
      <c r="H217" s="3"/>
      <c r="I217" s="3"/>
      <c r="J217" s="7"/>
      <c r="K217" s="7"/>
      <c r="L217" s="3"/>
    </row>
    <row r="218" spans="1:12" ht="10.5">
      <c r="A218" s="4">
        <v>39</v>
      </c>
      <c r="B218" s="1" t="s">
        <v>114</v>
      </c>
      <c r="C218" s="8" t="s">
        <v>332</v>
      </c>
      <c r="D218" s="11">
        <v>0</v>
      </c>
      <c r="F218" s="3">
        <f>ROUND(SUMIF(Определители!I34:I40,"=4",'Базовые цены с учетом расхода'!O34:O40),2)</f>
        <v>0</v>
      </c>
      <c r="G218" s="3"/>
      <c r="H218" s="3"/>
      <c r="I218" s="3"/>
      <c r="J218" s="7"/>
      <c r="K218" s="7"/>
      <c r="L218" s="3"/>
    </row>
    <row r="219" spans="1:12" ht="10.5">
      <c r="A219" s="4">
        <v>40</v>
      </c>
      <c r="B219" s="1" t="s">
        <v>105</v>
      </c>
      <c r="C219" s="8" t="s">
        <v>332</v>
      </c>
      <c r="D219" s="11">
        <v>0</v>
      </c>
      <c r="F219" s="3" t="e">
        <f>ROUND(СУММПРОИЗВЕСЛИ(1,Определители!I34:I40," ",'Базовые цены с учетом расхода'!M34:M40,Начисления!I34:I40,0),2)</f>
        <v>#NAME?</v>
      </c>
      <c r="G219" s="3"/>
      <c r="H219" s="3"/>
      <c r="I219" s="3"/>
      <c r="J219" s="7"/>
      <c r="K219" s="7"/>
      <c r="L219" s="3"/>
    </row>
    <row r="220" spans="1:12" ht="10.5">
      <c r="A220" s="4">
        <v>41</v>
      </c>
      <c r="B220" s="1" t="s">
        <v>125</v>
      </c>
      <c r="C220" s="8" t="s">
        <v>333</v>
      </c>
      <c r="D220" s="11">
        <v>0</v>
      </c>
      <c r="F220" s="3">
        <f>ROUND((F213+F217+F218),2)</f>
        <v>0</v>
      </c>
      <c r="G220" s="3"/>
      <c r="H220" s="3"/>
      <c r="I220" s="3"/>
      <c r="J220" s="7"/>
      <c r="K220" s="7"/>
      <c r="L220" s="3"/>
    </row>
    <row r="221" spans="1:12" ht="10.5">
      <c r="A221" s="4">
        <v>42</v>
      </c>
      <c r="B221" s="1" t="s">
        <v>126</v>
      </c>
      <c r="C221" s="8" t="s">
        <v>332</v>
      </c>
      <c r="D221" s="11">
        <v>0</v>
      </c>
      <c r="F221" s="3">
        <f>ROUND(SUMIF(Определители!I34:I40,"=5",'Базовые цены с учетом расхода'!B34:B40),2)</f>
        <v>0</v>
      </c>
      <c r="G221" s="3">
        <f>ROUND(SUMIF(Определители!I34:I40,"=5",'Базовые цены с учетом расхода'!C34:C40),2)</f>
        <v>0</v>
      </c>
      <c r="H221" s="3">
        <f>ROUND(SUMIF(Определители!I34:I40,"=5",'Базовые цены с учетом расхода'!D34:D40),2)</f>
        <v>0</v>
      </c>
      <c r="I221" s="3">
        <f>ROUND(SUMIF(Определители!I34:I40,"=5",'Базовые цены с учетом расхода'!E34:E40),2)</f>
        <v>0</v>
      </c>
      <c r="J221" s="7">
        <f>ROUND(SUMIF(Определители!I34:I40,"=5",'Базовые цены с учетом расхода'!I34:I40),8)</f>
        <v>0</v>
      </c>
      <c r="K221" s="7">
        <f>ROUND(SUMIF(Определители!I34:I40,"=5",'Базовые цены с учетом расхода'!K34:K40),8)</f>
        <v>0</v>
      </c>
      <c r="L221" s="3">
        <f>ROUND(SUMIF(Определители!I34:I40,"=5",'Базовые цены с учетом расхода'!F34:F40),2)</f>
        <v>0</v>
      </c>
    </row>
    <row r="222" spans="1:12" ht="10.5">
      <c r="A222" s="4">
        <v>43</v>
      </c>
      <c r="B222" s="1" t="s">
        <v>112</v>
      </c>
      <c r="C222" s="8" t="s">
        <v>332</v>
      </c>
      <c r="D222" s="11">
        <v>0</v>
      </c>
      <c r="F222" s="3">
        <f>ROUND(SUMIF(Определители!I34:I40,"=5",'Базовые цены с учетом расхода'!H34:H40),2)</f>
        <v>0</v>
      </c>
      <c r="G222" s="3"/>
      <c r="H222" s="3"/>
      <c r="I222" s="3"/>
      <c r="J222" s="7"/>
      <c r="K222" s="7"/>
      <c r="L222" s="3"/>
    </row>
    <row r="223" spans="1:12" ht="10.5">
      <c r="A223" s="4">
        <v>44</v>
      </c>
      <c r="B223" s="1" t="s">
        <v>113</v>
      </c>
      <c r="C223" s="8" t="s">
        <v>332</v>
      </c>
      <c r="D223" s="11">
        <v>0</v>
      </c>
      <c r="F223" s="3">
        <f>ROUND(SUMIF(Определители!I34:I40,"=5",'Базовые цены с учетом расхода'!N34:N40),2)</f>
        <v>0</v>
      </c>
      <c r="G223" s="3"/>
      <c r="H223" s="3"/>
      <c r="I223" s="3"/>
      <c r="J223" s="7"/>
      <c r="K223" s="7"/>
      <c r="L223" s="3"/>
    </row>
    <row r="224" spans="1:12" ht="10.5">
      <c r="A224" s="4">
        <v>45</v>
      </c>
      <c r="B224" s="1" t="s">
        <v>114</v>
      </c>
      <c r="C224" s="8" t="s">
        <v>332</v>
      </c>
      <c r="D224" s="11">
        <v>0</v>
      </c>
      <c r="F224" s="3">
        <f>ROUND(SUMIF(Определители!I34:I40,"=5",'Базовые цены с учетом расхода'!O34:O40),2)</f>
        <v>0</v>
      </c>
      <c r="G224" s="3"/>
      <c r="H224" s="3"/>
      <c r="I224" s="3"/>
      <c r="J224" s="7"/>
      <c r="K224" s="7"/>
      <c r="L224" s="3"/>
    </row>
    <row r="225" spans="1:12" ht="10.5">
      <c r="A225" s="4">
        <v>46</v>
      </c>
      <c r="B225" s="1" t="s">
        <v>127</v>
      </c>
      <c r="C225" s="8" t="s">
        <v>333</v>
      </c>
      <c r="D225" s="11">
        <v>0</v>
      </c>
      <c r="F225" s="3">
        <f>ROUND((F221+F223+F224),2)</f>
        <v>0</v>
      </c>
      <c r="G225" s="3"/>
      <c r="H225" s="3"/>
      <c r="I225" s="3"/>
      <c r="J225" s="7"/>
      <c r="K225" s="7"/>
      <c r="L225" s="3"/>
    </row>
    <row r="226" spans="1:12" ht="10.5">
      <c r="A226" s="4">
        <v>47</v>
      </c>
      <c r="B226" s="1" t="s">
        <v>128</v>
      </c>
      <c r="C226" s="8" t="s">
        <v>332</v>
      </c>
      <c r="D226" s="11">
        <v>0</v>
      </c>
      <c r="F226" s="3">
        <f>ROUND(SUMIF(Определители!I34:I40,"=6",'Базовые цены с учетом расхода'!B34:B40),2)</f>
        <v>0</v>
      </c>
      <c r="G226" s="3">
        <f>ROUND(SUMIF(Определители!I34:I40,"=6",'Базовые цены с учетом расхода'!C34:C40),2)</f>
        <v>0</v>
      </c>
      <c r="H226" s="3">
        <f>ROUND(SUMIF(Определители!I34:I40,"=6",'Базовые цены с учетом расхода'!D34:D40),2)</f>
        <v>0</v>
      </c>
      <c r="I226" s="3">
        <f>ROUND(SUMIF(Определители!I34:I40,"=6",'Базовые цены с учетом расхода'!E34:E40),2)</f>
        <v>0</v>
      </c>
      <c r="J226" s="7">
        <f>ROUND(SUMIF(Определители!I34:I40,"=6",'Базовые цены с учетом расхода'!I34:I40),8)</f>
        <v>0</v>
      </c>
      <c r="K226" s="7">
        <f>ROUND(SUMIF(Определители!I34:I40,"=6",'Базовые цены с учетом расхода'!K34:K40),8)</f>
        <v>0</v>
      </c>
      <c r="L226" s="3">
        <f>ROUND(SUMIF(Определители!I34:I40,"=6",'Базовые цены с учетом расхода'!F34:F40),2)</f>
        <v>0</v>
      </c>
    </row>
    <row r="227" spans="1:12" ht="10.5">
      <c r="A227" s="4">
        <v>48</v>
      </c>
      <c r="B227" s="1" t="s">
        <v>112</v>
      </c>
      <c r="C227" s="8" t="s">
        <v>332</v>
      </c>
      <c r="D227" s="11">
        <v>0</v>
      </c>
      <c r="F227" s="3">
        <f>ROUND(SUMIF(Определители!I34:I40,"=6",'Базовые цены с учетом расхода'!H34:H40),2)</f>
        <v>0</v>
      </c>
      <c r="G227" s="3"/>
      <c r="H227" s="3"/>
      <c r="I227" s="3"/>
      <c r="J227" s="7"/>
      <c r="K227" s="7"/>
      <c r="L227" s="3"/>
    </row>
    <row r="228" spans="1:12" ht="10.5">
      <c r="A228" s="4">
        <v>49</v>
      </c>
      <c r="B228" s="1" t="s">
        <v>113</v>
      </c>
      <c r="C228" s="8" t="s">
        <v>332</v>
      </c>
      <c r="D228" s="11">
        <v>0</v>
      </c>
      <c r="F228" s="3">
        <f>ROUND(SUMIF(Определители!I34:I40,"=6",'Базовые цены с учетом расхода'!N34:N40),2)</f>
        <v>0</v>
      </c>
      <c r="G228" s="3"/>
      <c r="H228" s="3"/>
      <c r="I228" s="3"/>
      <c r="J228" s="7"/>
      <c r="K228" s="7"/>
      <c r="L228" s="3"/>
    </row>
    <row r="229" spans="1:12" ht="10.5">
      <c r="A229" s="4">
        <v>50</v>
      </c>
      <c r="B229" s="1" t="s">
        <v>114</v>
      </c>
      <c r="C229" s="8" t="s">
        <v>332</v>
      </c>
      <c r="D229" s="11">
        <v>0</v>
      </c>
      <c r="F229" s="3">
        <f>ROUND(SUMIF(Определители!I34:I40,"=6",'Базовые цены с учетом расхода'!O34:O40),2)</f>
        <v>0</v>
      </c>
      <c r="G229" s="3"/>
      <c r="H229" s="3"/>
      <c r="I229" s="3"/>
      <c r="J229" s="7"/>
      <c r="K229" s="7"/>
      <c r="L229" s="3"/>
    </row>
    <row r="230" spans="1:12" ht="10.5">
      <c r="A230" s="4">
        <v>51</v>
      </c>
      <c r="B230" s="1" t="s">
        <v>129</v>
      </c>
      <c r="C230" s="8" t="s">
        <v>333</v>
      </c>
      <c r="D230" s="11">
        <v>0</v>
      </c>
      <c r="F230" s="3">
        <f>ROUND((F226+F228+F229),2)</f>
        <v>0</v>
      </c>
      <c r="G230" s="3"/>
      <c r="H230" s="3"/>
      <c r="I230" s="3"/>
      <c r="J230" s="7"/>
      <c r="K230" s="7"/>
      <c r="L230" s="3"/>
    </row>
    <row r="231" spans="1:12" ht="10.5">
      <c r="A231" s="4">
        <v>52</v>
      </c>
      <c r="B231" s="1" t="s">
        <v>130</v>
      </c>
      <c r="C231" s="8" t="s">
        <v>332</v>
      </c>
      <c r="D231" s="11">
        <v>0</v>
      </c>
      <c r="F231" s="3">
        <f>ROUND(SUMIF(Определители!I34:I40,"=7",'Базовые цены с учетом расхода'!B34:B40),2)</f>
        <v>0</v>
      </c>
      <c r="G231" s="3">
        <f>ROUND(SUMIF(Определители!I34:I40,"=7",'Базовые цены с учетом расхода'!C34:C40),2)</f>
        <v>0</v>
      </c>
      <c r="H231" s="3">
        <f>ROUND(SUMIF(Определители!I34:I40,"=7",'Базовые цены с учетом расхода'!D34:D40),2)</f>
        <v>0</v>
      </c>
      <c r="I231" s="3">
        <f>ROUND(SUMIF(Определители!I34:I40,"=7",'Базовые цены с учетом расхода'!E34:E40),2)</f>
        <v>0</v>
      </c>
      <c r="J231" s="7">
        <f>ROUND(SUMIF(Определители!I34:I40,"=7",'Базовые цены с учетом расхода'!I34:I40),8)</f>
        <v>0</v>
      </c>
      <c r="K231" s="7">
        <f>ROUND(SUMIF(Определители!I34:I40,"=7",'Базовые цены с учетом расхода'!K34:K40),8)</f>
        <v>0</v>
      </c>
      <c r="L231" s="3">
        <f>ROUND(SUMIF(Определители!I34:I40,"=7",'Базовые цены с учетом расхода'!F34:F40),2)</f>
        <v>0</v>
      </c>
    </row>
    <row r="232" spans="1:12" ht="10.5">
      <c r="A232" s="4">
        <v>53</v>
      </c>
      <c r="B232" s="1" t="s">
        <v>108</v>
      </c>
      <c r="C232" s="8" t="s">
        <v>332</v>
      </c>
      <c r="D232" s="11">
        <v>0</v>
      </c>
      <c r="F232" s="3"/>
      <c r="G232" s="3"/>
      <c r="H232" s="3"/>
      <c r="I232" s="3"/>
      <c r="J232" s="7"/>
      <c r="K232" s="7"/>
      <c r="L232" s="3"/>
    </row>
    <row r="233" spans="1:12" ht="10.5">
      <c r="A233" s="4">
        <v>54</v>
      </c>
      <c r="B233" s="1" t="s">
        <v>131</v>
      </c>
      <c r="C233" s="8" t="s">
        <v>332</v>
      </c>
      <c r="D233" s="11">
        <v>0</v>
      </c>
      <c r="F233" s="3" t="e">
        <f>ROUND(СУММЕСЛИ2(Определители!I34:I40,"2",Определители!G34:G40,"1",'Базовые цены с учетом расхода'!B34:B40),2)</f>
        <v>#NAME?</v>
      </c>
      <c r="G233" s="3"/>
      <c r="H233" s="3"/>
      <c r="I233" s="3"/>
      <c r="J233" s="7"/>
      <c r="K233" s="7"/>
      <c r="L233" s="3"/>
    </row>
    <row r="234" spans="1:12" ht="10.5">
      <c r="A234" s="4">
        <v>55</v>
      </c>
      <c r="B234" s="1" t="s">
        <v>112</v>
      </c>
      <c r="C234" s="8" t="s">
        <v>332</v>
      </c>
      <c r="D234" s="11">
        <v>0</v>
      </c>
      <c r="F234" s="3">
        <f>ROUND(SUMIF(Определители!I34:I40,"=7",'Базовые цены с учетом расхода'!H34:H40),2)</f>
        <v>0</v>
      </c>
      <c r="G234" s="3"/>
      <c r="H234" s="3"/>
      <c r="I234" s="3"/>
      <c r="J234" s="7"/>
      <c r="K234" s="7"/>
      <c r="L234" s="3"/>
    </row>
    <row r="235" spans="1:12" ht="10.5">
      <c r="A235" s="4">
        <v>56</v>
      </c>
      <c r="B235" s="1" t="s">
        <v>132</v>
      </c>
      <c r="C235" s="8" t="s">
        <v>332</v>
      </c>
      <c r="D235" s="11">
        <v>0</v>
      </c>
      <c r="F235" s="3">
        <f>ROUND(SUMIF(Определители!I34:I40,"=7",'Базовые цены с учетом расхода'!N34:N40),2)</f>
        <v>0</v>
      </c>
      <c r="G235" s="3"/>
      <c r="H235" s="3"/>
      <c r="I235" s="3"/>
      <c r="J235" s="7"/>
      <c r="K235" s="7"/>
      <c r="L235" s="3"/>
    </row>
    <row r="236" spans="1:12" ht="10.5">
      <c r="A236" s="4">
        <v>57</v>
      </c>
      <c r="B236" s="1" t="s">
        <v>114</v>
      </c>
      <c r="C236" s="8" t="s">
        <v>332</v>
      </c>
      <c r="D236" s="11">
        <v>0</v>
      </c>
      <c r="F236" s="3">
        <f>ROUND(SUMIF(Определители!I34:I40,"=7",'Базовые цены с учетом расхода'!O34:O40),2)</f>
        <v>0</v>
      </c>
      <c r="G236" s="3"/>
      <c r="H236" s="3"/>
      <c r="I236" s="3"/>
      <c r="J236" s="7"/>
      <c r="K236" s="7"/>
      <c r="L236" s="3"/>
    </row>
    <row r="237" spans="1:12" ht="10.5">
      <c r="A237" s="4">
        <v>58</v>
      </c>
      <c r="B237" s="1" t="s">
        <v>133</v>
      </c>
      <c r="C237" s="8" t="s">
        <v>333</v>
      </c>
      <c r="D237" s="11">
        <v>0</v>
      </c>
      <c r="F237" s="3">
        <f>ROUND((F231+F235+F236),2)</f>
        <v>0</v>
      </c>
      <c r="G237" s="3"/>
      <c r="H237" s="3"/>
      <c r="I237" s="3"/>
      <c r="J237" s="7"/>
      <c r="K237" s="7"/>
      <c r="L237" s="3"/>
    </row>
    <row r="238" spans="1:12" ht="10.5">
      <c r="A238" s="4">
        <v>59</v>
      </c>
      <c r="B238" s="1" t="s">
        <v>134</v>
      </c>
      <c r="C238" s="8" t="s">
        <v>332</v>
      </c>
      <c r="D238" s="11">
        <v>0</v>
      </c>
      <c r="F238" s="3">
        <f>ROUND(SUMIF(Определители!I34:I40,"=9",'Базовые цены с учетом расхода'!B34:B40),2)</f>
        <v>0</v>
      </c>
      <c r="G238" s="3">
        <f>ROUND(SUMIF(Определители!I34:I40,"=9",'Базовые цены с учетом расхода'!C34:C40),2)</f>
        <v>0</v>
      </c>
      <c r="H238" s="3">
        <f>ROUND(SUMIF(Определители!I34:I40,"=9",'Базовые цены с учетом расхода'!D34:D40),2)</f>
        <v>0</v>
      </c>
      <c r="I238" s="3">
        <f>ROUND(SUMIF(Определители!I34:I40,"=9",'Базовые цены с учетом расхода'!E34:E40),2)</f>
        <v>0</v>
      </c>
      <c r="J238" s="7">
        <f>ROUND(SUMIF(Определители!I34:I40,"=9",'Базовые цены с учетом расхода'!I34:I40),8)</f>
        <v>0</v>
      </c>
      <c r="K238" s="7">
        <f>ROUND(SUMIF(Определители!I34:I40,"=9",'Базовые цены с учетом расхода'!K34:K40),8)</f>
        <v>0</v>
      </c>
      <c r="L238" s="3">
        <f>ROUND(SUMIF(Определители!I34:I40,"=9",'Базовые цены с учетом расхода'!F34:F40),2)</f>
        <v>0</v>
      </c>
    </row>
    <row r="239" spans="1:12" ht="10.5">
      <c r="A239" s="4">
        <v>60</v>
      </c>
      <c r="B239" s="1" t="s">
        <v>132</v>
      </c>
      <c r="C239" s="8" t="s">
        <v>332</v>
      </c>
      <c r="D239" s="11">
        <v>0</v>
      </c>
      <c r="F239" s="3">
        <f>ROUND(SUMIF(Определители!I34:I40,"=9",'Базовые цены с учетом расхода'!N34:N40),2)</f>
        <v>0</v>
      </c>
      <c r="G239" s="3"/>
      <c r="H239" s="3"/>
      <c r="I239" s="3"/>
      <c r="J239" s="7"/>
      <c r="K239" s="7"/>
      <c r="L239" s="3"/>
    </row>
    <row r="240" spans="1:12" ht="10.5">
      <c r="A240" s="4">
        <v>61</v>
      </c>
      <c r="B240" s="1" t="s">
        <v>114</v>
      </c>
      <c r="C240" s="8" t="s">
        <v>332</v>
      </c>
      <c r="D240" s="11">
        <v>0</v>
      </c>
      <c r="F240" s="3">
        <f>ROUND(SUMIF(Определители!I34:I40,"=9",'Базовые цены с учетом расхода'!O34:O40),2)</f>
        <v>0</v>
      </c>
      <c r="G240" s="3"/>
      <c r="H240" s="3"/>
      <c r="I240" s="3"/>
      <c r="J240" s="7"/>
      <c r="K240" s="7"/>
      <c r="L240" s="3"/>
    </row>
    <row r="241" spans="1:12" ht="10.5">
      <c r="A241" s="4">
        <v>62</v>
      </c>
      <c r="B241" s="1" t="s">
        <v>135</v>
      </c>
      <c r="C241" s="8" t="s">
        <v>333</v>
      </c>
      <c r="D241" s="11">
        <v>0</v>
      </c>
      <c r="F241" s="3">
        <f>ROUND((F238+F239+F240),2)</f>
        <v>0</v>
      </c>
      <c r="G241" s="3"/>
      <c r="H241" s="3"/>
      <c r="I241" s="3"/>
      <c r="J241" s="7"/>
      <c r="K241" s="7"/>
      <c r="L241" s="3"/>
    </row>
    <row r="242" spans="1:12" ht="10.5">
      <c r="A242" s="4">
        <v>63</v>
      </c>
      <c r="B242" s="1" t="s">
        <v>136</v>
      </c>
      <c r="C242" s="8" t="s">
        <v>332</v>
      </c>
      <c r="D242" s="11">
        <v>0</v>
      </c>
      <c r="F242" s="3">
        <f>ROUND(SUMIF(Определители!I34:I40,"=:",'Базовые цены с учетом расхода'!B34:B40),2)</f>
        <v>0</v>
      </c>
      <c r="G242" s="3">
        <f>ROUND(SUMIF(Определители!I34:I40,"=:",'Базовые цены с учетом расхода'!C34:C40),2)</f>
        <v>0</v>
      </c>
      <c r="H242" s="3">
        <f>ROUND(SUMIF(Определители!I34:I40,"=:",'Базовые цены с учетом расхода'!D34:D40),2)</f>
        <v>0</v>
      </c>
      <c r="I242" s="3">
        <f>ROUND(SUMIF(Определители!I34:I40,"=:",'Базовые цены с учетом расхода'!E34:E40),2)</f>
        <v>0</v>
      </c>
      <c r="J242" s="7">
        <f>ROUND(SUMIF(Определители!I34:I40,"=:",'Базовые цены с учетом расхода'!I34:I40),8)</f>
        <v>0</v>
      </c>
      <c r="K242" s="7">
        <f>ROUND(SUMIF(Определители!I34:I40,"=:",'Базовые цены с учетом расхода'!K34:K40),8)</f>
        <v>0</v>
      </c>
      <c r="L242" s="3">
        <f>ROUND(SUMIF(Определители!I34:I40,"=:",'Базовые цены с учетом расхода'!F34:F40),2)</f>
        <v>0</v>
      </c>
    </row>
    <row r="243" spans="1:12" ht="10.5">
      <c r="A243" s="4">
        <v>64</v>
      </c>
      <c r="B243" s="1" t="s">
        <v>112</v>
      </c>
      <c r="C243" s="8" t="s">
        <v>332</v>
      </c>
      <c r="D243" s="11">
        <v>0</v>
      </c>
      <c r="F243" s="3">
        <f>ROUND(SUMIF(Определители!I34:I40,"=:",'Базовые цены с учетом расхода'!H34:H40),2)</f>
        <v>0</v>
      </c>
      <c r="G243" s="3"/>
      <c r="H243" s="3"/>
      <c r="I243" s="3"/>
      <c r="J243" s="7"/>
      <c r="K243" s="7"/>
      <c r="L243" s="3"/>
    </row>
    <row r="244" spans="1:12" ht="10.5">
      <c r="A244" s="4">
        <v>65</v>
      </c>
      <c r="B244" s="1" t="s">
        <v>132</v>
      </c>
      <c r="C244" s="8" t="s">
        <v>332</v>
      </c>
      <c r="D244" s="11">
        <v>0</v>
      </c>
      <c r="F244" s="3">
        <f>ROUND(SUMIF(Определители!I34:I40,"=:",'Базовые цены с учетом расхода'!N34:N40),2)</f>
        <v>0</v>
      </c>
      <c r="G244" s="3"/>
      <c r="H244" s="3"/>
      <c r="I244" s="3"/>
      <c r="J244" s="7"/>
      <c r="K244" s="7"/>
      <c r="L244" s="3"/>
    </row>
    <row r="245" spans="1:12" ht="10.5">
      <c r="A245" s="4">
        <v>66</v>
      </c>
      <c r="B245" s="1" t="s">
        <v>114</v>
      </c>
      <c r="C245" s="8" t="s">
        <v>332</v>
      </c>
      <c r="D245" s="11">
        <v>0</v>
      </c>
      <c r="F245" s="3">
        <f>ROUND(SUMIF(Определители!I34:I40,"=:",'Базовые цены с учетом расхода'!O34:O40),2)</f>
        <v>0</v>
      </c>
      <c r="G245" s="3"/>
      <c r="H245" s="3"/>
      <c r="I245" s="3"/>
      <c r="J245" s="7"/>
      <c r="K245" s="7"/>
      <c r="L245" s="3"/>
    </row>
    <row r="246" spans="1:12" ht="10.5">
      <c r="A246" s="4">
        <v>67</v>
      </c>
      <c r="B246" s="1" t="s">
        <v>137</v>
      </c>
      <c r="C246" s="8" t="s">
        <v>333</v>
      </c>
      <c r="D246" s="11">
        <v>0</v>
      </c>
      <c r="F246" s="3">
        <f>ROUND((F242+F244+F245),2)</f>
        <v>0</v>
      </c>
      <c r="G246" s="3"/>
      <c r="H246" s="3"/>
      <c r="I246" s="3"/>
      <c r="J246" s="7"/>
      <c r="K246" s="7"/>
      <c r="L246" s="3"/>
    </row>
    <row r="247" spans="1:12" ht="10.5">
      <c r="A247" s="4">
        <v>68</v>
      </c>
      <c r="B247" s="1" t="s">
        <v>138</v>
      </c>
      <c r="C247" s="8" t="s">
        <v>332</v>
      </c>
      <c r="D247" s="11">
        <v>0</v>
      </c>
      <c r="F247" s="3">
        <f>ROUND(SUMIF(Определители!I34:I40,"=8",'Базовые цены с учетом расхода'!B34:B40),2)</f>
        <v>0</v>
      </c>
      <c r="G247" s="3">
        <f>ROUND(SUMIF(Определители!I34:I40,"=8",'Базовые цены с учетом расхода'!C34:C40),2)</f>
        <v>0</v>
      </c>
      <c r="H247" s="3">
        <f>ROUND(SUMIF(Определители!I34:I40,"=8",'Базовые цены с учетом расхода'!D34:D40),2)</f>
        <v>0</v>
      </c>
      <c r="I247" s="3">
        <f>ROUND(SUMIF(Определители!I34:I40,"=8",'Базовые цены с учетом расхода'!E34:E40),2)</f>
        <v>0</v>
      </c>
      <c r="J247" s="7">
        <f>ROUND(SUMIF(Определители!I34:I40,"=8",'Базовые цены с учетом расхода'!I34:I40),8)</f>
        <v>0</v>
      </c>
      <c r="K247" s="7">
        <f>ROUND(SUMIF(Определители!I34:I40,"=8",'Базовые цены с учетом расхода'!K34:K40),8)</f>
        <v>0</v>
      </c>
      <c r="L247" s="3">
        <f>ROUND(SUMIF(Определители!I34:I40,"=8",'Базовые цены с учетом расхода'!F34:F40),2)</f>
        <v>0</v>
      </c>
    </row>
    <row r="248" spans="1:12" ht="10.5">
      <c r="A248" s="4">
        <v>69</v>
      </c>
      <c r="B248" s="1" t="s">
        <v>112</v>
      </c>
      <c r="C248" s="8" t="s">
        <v>332</v>
      </c>
      <c r="D248" s="11">
        <v>0</v>
      </c>
      <c r="F248" s="3">
        <f>ROUND(SUMIF(Определители!I34:I40,"=8",'Базовые цены с учетом расхода'!H34:H40),2)</f>
        <v>0</v>
      </c>
      <c r="G248" s="3"/>
      <c r="H248" s="3"/>
      <c r="I248" s="3"/>
      <c r="J248" s="7"/>
      <c r="K248" s="7"/>
      <c r="L248" s="3"/>
    </row>
    <row r="249" spans="1:12" ht="10.5">
      <c r="A249" s="4">
        <v>70</v>
      </c>
      <c r="B249" s="1" t="s">
        <v>224</v>
      </c>
      <c r="C249" s="8" t="s">
        <v>333</v>
      </c>
      <c r="D249" s="11">
        <v>0</v>
      </c>
      <c r="F249" s="3" t="e">
        <f>ROUND((F190+F200+F207+F212+F220+F225+F230+F237+F241+F246+F247),2)</f>
        <v>#NAME?</v>
      </c>
      <c r="G249" s="3">
        <f>ROUND((G190+G200+G207+G212+G220+G225+G230+G237+G241+G246+G247),2)</f>
        <v>0</v>
      </c>
      <c r="H249" s="3">
        <f>ROUND((H190+H200+H207+H212+H220+H225+H230+H237+H241+H246+H247),2)</f>
        <v>0</v>
      </c>
      <c r="I249" s="3">
        <f>ROUND((I190+I200+I207+I212+I220+I225+I230+I237+I241+I246+I247),2)</f>
        <v>0</v>
      </c>
      <c r="J249" s="7">
        <f>ROUND((J190+J200+J207+J212+J220+J225+J230+J237+J241+J246+J247),8)</f>
        <v>0</v>
      </c>
      <c r="K249" s="7">
        <f>ROUND((K190+K200+K207+K212+K220+K225+K230+K237+K241+K246+K247),8)</f>
        <v>0</v>
      </c>
      <c r="L249" s="3">
        <f>ROUND((L190+L200+L207+L212+L220+L225+L230+L237+L241+L246+L247),2)</f>
        <v>0</v>
      </c>
    </row>
    <row r="250" spans="1:12" ht="10.5">
      <c r="A250" s="4">
        <v>71</v>
      </c>
      <c r="B250" s="1" t="s">
        <v>140</v>
      </c>
      <c r="C250" s="8" t="s">
        <v>333</v>
      </c>
      <c r="D250" s="11">
        <v>0</v>
      </c>
      <c r="F250" s="3">
        <f>ROUND((F196+F204+F209+F216+F222+F227+F234+F243+F248),2)</f>
        <v>0</v>
      </c>
      <c r="G250" s="3"/>
      <c r="H250" s="3"/>
      <c r="I250" s="3"/>
      <c r="J250" s="7"/>
      <c r="K250" s="7"/>
      <c r="L250" s="3"/>
    </row>
    <row r="251" spans="1:12" ht="10.5">
      <c r="A251" s="4">
        <v>72</v>
      </c>
      <c r="B251" s="1" t="s">
        <v>141</v>
      </c>
      <c r="C251" s="8" t="s">
        <v>333</v>
      </c>
      <c r="D251" s="11">
        <v>0</v>
      </c>
      <c r="F251" s="3">
        <f>ROUND((F197+F205+F210+F217+F223+F228+F235+F239+F244),2)</f>
        <v>182.81</v>
      </c>
      <c r="G251" s="3"/>
      <c r="H251" s="3"/>
      <c r="I251" s="3"/>
      <c r="J251" s="7"/>
      <c r="K251" s="7"/>
      <c r="L251" s="3"/>
    </row>
    <row r="252" spans="1:12" ht="10.5">
      <c r="A252" s="4">
        <v>73</v>
      </c>
      <c r="B252" s="1" t="s">
        <v>142</v>
      </c>
      <c r="C252" s="8" t="s">
        <v>333</v>
      </c>
      <c r="D252" s="11">
        <v>0</v>
      </c>
      <c r="F252" s="3">
        <f>ROUND((F198+F206+F211+F218+F224+F229+F236+F240+F245),2)</f>
        <v>95.4</v>
      </c>
      <c r="G252" s="3"/>
      <c r="H252" s="3"/>
      <c r="I252" s="3"/>
      <c r="J252" s="7"/>
      <c r="K252" s="7"/>
      <c r="L252" s="3"/>
    </row>
    <row r="253" spans="1:12" ht="10.5">
      <c r="A253" s="4">
        <v>74</v>
      </c>
      <c r="B253" s="1" t="s">
        <v>143</v>
      </c>
      <c r="C253" s="8" t="s">
        <v>334</v>
      </c>
      <c r="D253" s="11">
        <v>0</v>
      </c>
      <c r="F253" s="3">
        <f>ROUND(SUM('Базовые цены с учетом расхода'!X34:X40),2)</f>
        <v>0</v>
      </c>
      <c r="G253" s="3"/>
      <c r="H253" s="3"/>
      <c r="I253" s="3"/>
      <c r="J253" s="7"/>
      <c r="K253" s="7"/>
      <c r="L253" s="3">
        <f>ROUND(SUM('Базовые цены с учетом расхода'!X34:X40),2)</f>
        <v>0</v>
      </c>
    </row>
    <row r="254" spans="1:12" ht="10.5">
      <c r="A254" s="4">
        <v>75</v>
      </c>
      <c r="B254" s="1" t="s">
        <v>144</v>
      </c>
      <c r="C254" s="8" t="s">
        <v>334</v>
      </c>
      <c r="D254" s="11">
        <v>0</v>
      </c>
      <c r="F254" s="3">
        <f>ROUND(SUM(G254:N254),2)</f>
        <v>0</v>
      </c>
      <c r="G254" s="3"/>
      <c r="H254" s="3"/>
      <c r="I254" s="3"/>
      <c r="J254" s="7"/>
      <c r="K254" s="7"/>
      <c r="L254" s="3">
        <f>ROUND(SUM('Базовые цены с учетом расхода'!AE34:AE40),2)</f>
        <v>0</v>
      </c>
    </row>
    <row r="255" spans="1:12" ht="10.5">
      <c r="A255" s="4">
        <v>76</v>
      </c>
      <c r="B255" s="1" t="s">
        <v>145</v>
      </c>
      <c r="C255" s="8" t="s">
        <v>334</v>
      </c>
      <c r="D255" s="11">
        <v>0</v>
      </c>
      <c r="F255" s="3">
        <f>ROUND(SUM('Базовые цены с учетом расхода'!C34:C40),2)</f>
        <v>170.66</v>
      </c>
      <c r="G255" s="3"/>
      <c r="H255" s="3"/>
      <c r="I255" s="3"/>
      <c r="J255" s="7"/>
      <c r="K255" s="7"/>
      <c r="L255" s="3"/>
    </row>
    <row r="256" spans="1:12" ht="10.5">
      <c r="A256" s="4">
        <v>77</v>
      </c>
      <c r="B256" s="1" t="s">
        <v>146</v>
      </c>
      <c r="C256" s="8" t="s">
        <v>334</v>
      </c>
      <c r="D256" s="11">
        <v>0</v>
      </c>
      <c r="F256" s="3">
        <f>ROUND(SUM('Базовые цены с учетом расхода'!E34:E40),2)</f>
        <v>3.37</v>
      </c>
      <c r="G256" s="3"/>
      <c r="H256" s="3"/>
      <c r="I256" s="3"/>
      <c r="J256" s="7"/>
      <c r="K256" s="7"/>
      <c r="L256" s="3"/>
    </row>
    <row r="257" spans="1:12" ht="10.5">
      <c r="A257" s="4">
        <v>78</v>
      </c>
      <c r="B257" s="1" t="s">
        <v>147</v>
      </c>
      <c r="C257" s="8" t="s">
        <v>335</v>
      </c>
      <c r="D257" s="11">
        <v>0</v>
      </c>
      <c r="F257" s="3">
        <f>ROUND((F255+F256),2)</f>
        <v>174.03</v>
      </c>
      <c r="G257" s="3"/>
      <c r="H257" s="3"/>
      <c r="I257" s="3"/>
      <c r="J257" s="7"/>
      <c r="K257" s="7"/>
      <c r="L257" s="3"/>
    </row>
    <row r="258" spans="1:12" ht="10.5">
      <c r="A258" s="4">
        <v>79</v>
      </c>
      <c r="B258" s="1" t="s">
        <v>148</v>
      </c>
      <c r="C258" s="8" t="s">
        <v>334</v>
      </c>
      <c r="D258" s="11">
        <v>0</v>
      </c>
      <c r="F258" s="3"/>
      <c r="G258" s="3"/>
      <c r="H258" s="3"/>
      <c r="I258" s="3"/>
      <c r="J258" s="7" t="e">
        <f>ROUND(SUM('Базовые цены с учетом расхода'!I34:I40),8)</f>
        <v>#NAME?</v>
      </c>
      <c r="K258" s="7"/>
      <c r="L258" s="3"/>
    </row>
    <row r="259" spans="1:12" ht="10.5">
      <c r="A259" s="4">
        <v>80</v>
      </c>
      <c r="B259" s="1" t="s">
        <v>149</v>
      </c>
      <c r="C259" s="8" t="s">
        <v>334</v>
      </c>
      <c r="D259" s="11">
        <v>0</v>
      </c>
      <c r="F259" s="3"/>
      <c r="G259" s="3"/>
      <c r="H259" s="3"/>
      <c r="I259" s="3"/>
      <c r="J259" s="7" t="e">
        <f>ROUND(SUM('Базовые цены с учетом расхода'!K34:K40),8)</f>
        <v>#NAME?</v>
      </c>
      <c r="K259" s="7"/>
      <c r="L259" s="3"/>
    </row>
    <row r="260" spans="1:12" ht="10.5">
      <c r="A260" s="4">
        <v>81</v>
      </c>
      <c r="B260" s="1" t="s">
        <v>150</v>
      </c>
      <c r="C260" s="8" t="s">
        <v>335</v>
      </c>
      <c r="D260" s="11">
        <v>0</v>
      </c>
      <c r="F260" s="3"/>
      <c r="G260" s="3"/>
      <c r="H260" s="3"/>
      <c r="I260" s="3"/>
      <c r="J260" s="7" t="e">
        <f>ROUND((J258+J259),8)</f>
        <v>#NAME?</v>
      </c>
      <c r="K260" s="7"/>
      <c r="L260" s="3"/>
    </row>
    <row r="262" spans="2:14" ht="10.5">
      <c r="B262" s="83" t="s">
        <v>186</v>
      </c>
      <c r="C262" s="83"/>
      <c r="D262" s="83"/>
      <c r="E262" s="83"/>
      <c r="F262" s="83"/>
      <c r="G262" s="83"/>
      <c r="H262" s="83"/>
      <c r="I262" s="83"/>
      <c r="J262" s="83"/>
      <c r="K262" s="83"/>
      <c r="L262" s="83"/>
      <c r="M262" s="83"/>
      <c r="N262" s="83"/>
    </row>
    <row r="263" spans="2:14" ht="10.5">
      <c r="B263" s="83"/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</row>
    <row r="264" spans="1:13" s="5" customFormat="1" ht="10.5">
      <c r="A264" s="2"/>
      <c r="B264" s="5" t="s">
        <v>319</v>
      </c>
      <c r="C264" s="5" t="s">
        <v>320</v>
      </c>
      <c r="D264" s="12" t="s">
        <v>321</v>
      </c>
      <c r="E264" s="5" t="s">
        <v>322</v>
      </c>
      <c r="F264" s="5" t="s">
        <v>323</v>
      </c>
      <c r="G264" s="5" t="s">
        <v>324</v>
      </c>
      <c r="H264" s="5" t="s">
        <v>325</v>
      </c>
      <c r="I264" s="5" t="s">
        <v>326</v>
      </c>
      <c r="J264" s="5" t="s">
        <v>327</v>
      </c>
      <c r="K264" s="5" t="s">
        <v>328</v>
      </c>
      <c r="L264" s="5" t="s">
        <v>329</v>
      </c>
      <c r="M264" s="5" t="s">
        <v>330</v>
      </c>
    </row>
    <row r="265" spans="1:14" ht="10.5">
      <c r="A265" s="4">
        <v>1</v>
      </c>
      <c r="B265" s="1" t="s">
        <v>221</v>
      </c>
      <c r="C265" s="8" t="s">
        <v>331</v>
      </c>
      <c r="D265" s="11">
        <v>0</v>
      </c>
      <c r="E265" s="11"/>
      <c r="F265" s="3">
        <f>ROUND(SUM('Базовые цены с учетом расхода'!B44:B46),2)</f>
        <v>11753.37</v>
      </c>
      <c r="G265" s="3">
        <f>ROUND(SUM('Базовые цены с учетом расхода'!C44:C46),2)</f>
        <v>1632.8</v>
      </c>
      <c r="H265" s="3">
        <f>ROUND(SUM('Базовые цены с учетом расхода'!D44:D46),2)</f>
        <v>224.93</v>
      </c>
      <c r="I265" s="3">
        <f>ROUND(SUM('Базовые цены с учетом расхода'!E44:E46),2)</f>
        <v>69.94</v>
      </c>
      <c r="J265" s="7" t="e">
        <f>ROUND(SUM('Базовые цены с учетом расхода'!I44:I46),8)</f>
        <v>#NAME?</v>
      </c>
      <c r="K265" s="7" t="e">
        <f>ROUND(SUM('Базовые цены с учетом расхода'!K44:K46),8)</f>
        <v>#NAME?</v>
      </c>
      <c r="L265" s="3">
        <f>ROUND(SUM('Базовые цены с учетом расхода'!F44:F46),2)</f>
        <v>9895.64</v>
      </c>
      <c r="N265" s="11"/>
    </row>
    <row r="266" spans="1:12" ht="10.5">
      <c r="A266" s="4">
        <v>2</v>
      </c>
      <c r="B266" s="1" t="s">
        <v>97</v>
      </c>
      <c r="C266" s="8" t="s">
        <v>332</v>
      </c>
      <c r="D266" s="11">
        <v>0</v>
      </c>
      <c r="F266" s="3">
        <f>ROUND(SUMIF(Определители!I44:I46,"= ",'Базовые цены с учетом расхода'!B44:B46),2)</f>
        <v>0</v>
      </c>
      <c r="G266" s="3">
        <f>ROUND(SUMIF(Определители!I44:I46,"= ",'Базовые цены с учетом расхода'!C44:C46),2)</f>
        <v>0</v>
      </c>
      <c r="H266" s="3">
        <f>ROUND(SUMIF(Определители!I44:I46,"= ",'Базовые цены с учетом расхода'!D44:D46),2)</f>
        <v>0</v>
      </c>
      <c r="I266" s="3">
        <f>ROUND(SUMIF(Определители!I44:I46,"= ",'Базовые цены с учетом расхода'!E44:E46),2)</f>
        <v>0</v>
      </c>
      <c r="J266" s="7">
        <f>ROUND(SUMIF(Определители!I44:I46,"= ",'Базовые цены с учетом расхода'!I44:I46),8)</f>
        <v>0</v>
      </c>
      <c r="K266" s="7">
        <f>ROUND(SUMIF(Определители!I44:I46,"= ",'Базовые цены с учетом расхода'!K44:K46),8)</f>
        <v>0</v>
      </c>
      <c r="L266" s="3">
        <f>ROUND(SUMIF(Определители!I44:I46,"= ",'Базовые цены с учетом расхода'!F44:F46),2)</f>
        <v>0</v>
      </c>
    </row>
    <row r="267" spans="1:12" ht="10.5">
      <c r="A267" s="4">
        <v>3</v>
      </c>
      <c r="B267" s="1" t="s">
        <v>98</v>
      </c>
      <c r="C267" s="8" t="s">
        <v>332</v>
      </c>
      <c r="D267" s="11">
        <v>0</v>
      </c>
      <c r="F267" s="3" t="e">
        <f>ROUND(СУММПРОИЗВЕСЛИ(0.01,Определители!I44:I46," ",'Базовые цены с учетом расхода'!B44:B46,Начисления!X44:X46,0),2)</f>
        <v>#NAME?</v>
      </c>
      <c r="G267" s="3"/>
      <c r="H267" s="3"/>
      <c r="I267" s="3"/>
      <c r="J267" s="7"/>
      <c r="K267" s="7"/>
      <c r="L267" s="3"/>
    </row>
    <row r="268" spans="1:12" ht="10.5">
      <c r="A268" s="4">
        <v>4</v>
      </c>
      <c r="B268" s="1" t="s">
        <v>99</v>
      </c>
      <c r="C268" s="8" t="s">
        <v>332</v>
      </c>
      <c r="D268" s="11">
        <v>0</v>
      </c>
      <c r="F268" s="3" t="e">
        <f>ROUND(СУММПРОИЗВЕСЛИ(0.01,Определители!I44:I46," ",'Базовые цены с учетом расхода'!B44:B46,Начисления!Y44:Y46,0),2)</f>
        <v>#NAME?</v>
      </c>
      <c r="G268" s="3"/>
      <c r="H268" s="3"/>
      <c r="I268" s="3"/>
      <c r="J268" s="7"/>
      <c r="K268" s="7"/>
      <c r="L268" s="3"/>
    </row>
    <row r="269" spans="1:12" ht="10.5">
      <c r="A269" s="4">
        <v>5</v>
      </c>
      <c r="B269" s="1" t="s">
        <v>100</v>
      </c>
      <c r="C269" s="8" t="s">
        <v>332</v>
      </c>
      <c r="D269" s="11">
        <v>0</v>
      </c>
      <c r="F269" s="3" t="e">
        <f>ROUND(ТРАНСПРАСХОД(Определители!B44:B46,Определители!H44:H46,Определители!I44:I46,'Базовые цены с учетом расхода'!B44:B46,Начисления!Z44:Z46,Начисления!AA44:AA46),2)</f>
        <v>#NAME?</v>
      </c>
      <c r="G269" s="3"/>
      <c r="H269" s="3"/>
      <c r="I269" s="3"/>
      <c r="J269" s="7"/>
      <c r="K269" s="7"/>
      <c r="L269" s="3"/>
    </row>
    <row r="270" spans="1:12" ht="10.5">
      <c r="A270" s="4">
        <v>6</v>
      </c>
      <c r="B270" s="1" t="s">
        <v>101</v>
      </c>
      <c r="C270" s="8" t="s">
        <v>332</v>
      </c>
      <c r="D270" s="11">
        <v>0</v>
      </c>
      <c r="F270" s="3" t="e">
        <f>ROUND(СУММПРОИЗВЕСЛИ(0.01,Определители!I44:I46," ",'Базовые цены с учетом расхода'!B44:B46,Начисления!AC44:AC46,0),2)</f>
        <v>#NAME?</v>
      </c>
      <c r="G270" s="3"/>
      <c r="H270" s="3"/>
      <c r="I270" s="3"/>
      <c r="J270" s="7"/>
      <c r="K270" s="7"/>
      <c r="L270" s="3"/>
    </row>
    <row r="271" spans="1:12" ht="10.5">
      <c r="A271" s="4">
        <v>7</v>
      </c>
      <c r="B271" s="1" t="s">
        <v>102</v>
      </c>
      <c r="C271" s="8" t="s">
        <v>332</v>
      </c>
      <c r="D271" s="11">
        <v>0</v>
      </c>
      <c r="F271" s="3" t="e">
        <f>ROUND(СУММПРОИЗВЕСЛИ(0.01,Определители!I44:I46," ",'Базовые цены с учетом расхода'!B44:B46,Начисления!AF44:AF46,0),2)</f>
        <v>#NAME?</v>
      </c>
      <c r="G271" s="3"/>
      <c r="H271" s="3"/>
      <c r="I271" s="3"/>
      <c r="J271" s="7"/>
      <c r="K271" s="7"/>
      <c r="L271" s="3"/>
    </row>
    <row r="272" spans="1:12" ht="10.5">
      <c r="A272" s="4">
        <v>8</v>
      </c>
      <c r="B272" s="1" t="s">
        <v>103</v>
      </c>
      <c r="C272" s="8" t="s">
        <v>332</v>
      </c>
      <c r="D272" s="11">
        <v>0</v>
      </c>
      <c r="F272" s="3" t="e">
        <f>ROUND(ЗАГОТСКЛАДРАСХОД(Определители!B44:B46,Определители!H44:H46,Определители!I44:I46,'Базовые цены с учетом расхода'!B44:B46,Начисления!X44:X46,Начисления!Y44:Y46,Начисления!Z44:Z46,Начисления!AA44:AA46,Начисления!AB44:AB46,Начисления!AC44:AC46,Начисления!AF44:AF46),2)</f>
        <v>#NAME?</v>
      </c>
      <c r="G272" s="3"/>
      <c r="H272" s="3"/>
      <c r="I272" s="3"/>
      <c r="J272" s="7"/>
      <c r="K272" s="7"/>
      <c r="L272" s="3"/>
    </row>
    <row r="273" spans="1:12" ht="10.5">
      <c r="A273" s="4">
        <v>9</v>
      </c>
      <c r="B273" s="1" t="s">
        <v>104</v>
      </c>
      <c r="C273" s="8" t="s">
        <v>332</v>
      </c>
      <c r="D273" s="11">
        <v>0</v>
      </c>
      <c r="F273" s="3" t="e">
        <f>ROUND(СУММПРОИЗВЕСЛИ(1,Определители!I44:I46," ",'Базовые цены с учетом расхода'!M44:M46,Начисления!I44:I46,0),2)</f>
        <v>#NAME?</v>
      </c>
      <c r="G273" s="3"/>
      <c r="H273" s="3"/>
      <c r="I273" s="3"/>
      <c r="J273" s="7"/>
      <c r="K273" s="7"/>
      <c r="L273" s="3"/>
    </row>
    <row r="274" spans="1:12" ht="10.5">
      <c r="A274" s="4">
        <v>10</v>
      </c>
      <c r="B274" s="1" t="s">
        <v>105</v>
      </c>
      <c r="C274" s="8" t="s">
        <v>333</v>
      </c>
      <c r="D274" s="11">
        <v>0</v>
      </c>
      <c r="F274" s="3" t="e">
        <f>ROUND((F273+F284+F304),2)</f>
        <v>#NAME?</v>
      </c>
      <c r="G274" s="3"/>
      <c r="H274" s="3"/>
      <c r="I274" s="3"/>
      <c r="J274" s="7"/>
      <c r="K274" s="7"/>
      <c r="L274" s="3"/>
    </row>
    <row r="275" spans="1:12" ht="10.5">
      <c r="A275" s="4">
        <v>11</v>
      </c>
      <c r="B275" s="1" t="s">
        <v>106</v>
      </c>
      <c r="C275" s="8" t="s">
        <v>333</v>
      </c>
      <c r="D275" s="11">
        <v>0</v>
      </c>
      <c r="F275" s="3" t="e">
        <f>ROUND((F266+F267+F268+F269+F270+F271+F272+F274),2)</f>
        <v>#NAME?</v>
      </c>
      <c r="G275" s="3"/>
      <c r="H275" s="3"/>
      <c r="I275" s="3"/>
      <c r="J275" s="7"/>
      <c r="K275" s="7"/>
      <c r="L275" s="3"/>
    </row>
    <row r="276" spans="1:12" ht="10.5">
      <c r="A276" s="4">
        <v>12</v>
      </c>
      <c r="B276" s="1" t="s">
        <v>107</v>
      </c>
      <c r="C276" s="8" t="s">
        <v>332</v>
      </c>
      <c r="D276" s="11">
        <v>0</v>
      </c>
      <c r="F276" s="3">
        <f>ROUND(SUMIF(Определители!I44:I46,"=1",'Базовые цены с учетом расхода'!B44:B46),2)</f>
        <v>0</v>
      </c>
      <c r="G276" s="3">
        <f>ROUND(SUMIF(Определители!I44:I46,"=1",'Базовые цены с учетом расхода'!C44:C46),2)</f>
        <v>0</v>
      </c>
      <c r="H276" s="3">
        <f>ROUND(SUMIF(Определители!I44:I46,"=1",'Базовые цены с учетом расхода'!D44:D46),2)</f>
        <v>0</v>
      </c>
      <c r="I276" s="3">
        <f>ROUND(SUMIF(Определители!I44:I46,"=1",'Базовые цены с учетом расхода'!E44:E46),2)</f>
        <v>0</v>
      </c>
      <c r="J276" s="7">
        <f>ROUND(SUMIF(Определители!I44:I46,"=1",'Базовые цены с учетом расхода'!I44:I46),8)</f>
        <v>0</v>
      </c>
      <c r="K276" s="7">
        <f>ROUND(SUMIF(Определители!I44:I46,"=1",'Базовые цены с учетом расхода'!K44:K46),8)</f>
        <v>0</v>
      </c>
      <c r="L276" s="3">
        <f>ROUND(SUMIF(Определители!I44:I46,"=1",'Базовые цены с учетом расхода'!F44:F46),2)</f>
        <v>0</v>
      </c>
    </row>
    <row r="277" spans="1:12" ht="10.5">
      <c r="A277" s="4">
        <v>13</v>
      </c>
      <c r="B277" s="1" t="s">
        <v>108</v>
      </c>
      <c r="C277" s="8" t="s">
        <v>332</v>
      </c>
      <c r="D277" s="11">
        <v>0</v>
      </c>
      <c r="F277" s="3"/>
      <c r="G277" s="3"/>
      <c r="H277" s="3"/>
      <c r="I277" s="3"/>
      <c r="J277" s="7"/>
      <c r="K277" s="7"/>
      <c r="L277" s="3"/>
    </row>
    <row r="278" spans="1:12" ht="10.5">
      <c r="A278" s="4">
        <v>14</v>
      </c>
      <c r="B278" s="1" t="s">
        <v>109</v>
      </c>
      <c r="C278" s="8" t="s">
        <v>332</v>
      </c>
      <c r="D278" s="11">
        <v>0</v>
      </c>
      <c r="F278" s="3"/>
      <c r="G278" s="3">
        <f>ROUND(SUMIF(Определители!I44:I46,"=1",'Базовые цены с учетом расхода'!U44:U46),2)</f>
        <v>0</v>
      </c>
      <c r="H278" s="3"/>
      <c r="I278" s="3"/>
      <c r="J278" s="7"/>
      <c r="K278" s="7"/>
      <c r="L278" s="3"/>
    </row>
    <row r="279" spans="1:12" ht="10.5">
      <c r="A279" s="4">
        <v>15</v>
      </c>
      <c r="B279" s="1" t="s">
        <v>110</v>
      </c>
      <c r="C279" s="8" t="s">
        <v>332</v>
      </c>
      <c r="D279" s="11">
        <v>0</v>
      </c>
      <c r="F279" s="3">
        <f>ROUND(SUMIF(Определители!I44:I46,"=1",'Базовые цены с учетом расхода'!V44:V46),2)</f>
        <v>0</v>
      </c>
      <c r="G279" s="3"/>
      <c r="H279" s="3"/>
      <c r="I279" s="3"/>
      <c r="J279" s="7"/>
      <c r="K279" s="7"/>
      <c r="L279" s="3"/>
    </row>
    <row r="280" spans="1:12" ht="10.5">
      <c r="A280" s="4">
        <v>16</v>
      </c>
      <c r="B280" s="1" t="s">
        <v>111</v>
      </c>
      <c r="C280" s="8" t="s">
        <v>332</v>
      </c>
      <c r="D280" s="11">
        <v>0</v>
      </c>
      <c r="F280" s="3" t="e">
        <f>ROUND(СУММЕСЛИ2(Определители!I44:I46,"1",Определители!G44:G46,"1",'Базовые цены с учетом расхода'!B44:B46),2)</f>
        <v>#NAME?</v>
      </c>
      <c r="G280" s="3"/>
      <c r="H280" s="3"/>
      <c r="I280" s="3"/>
      <c r="J280" s="7"/>
      <c r="K280" s="7"/>
      <c r="L280" s="3"/>
    </row>
    <row r="281" spans="1:12" ht="10.5">
      <c r="A281" s="4">
        <v>17</v>
      </c>
      <c r="B281" s="1" t="s">
        <v>112</v>
      </c>
      <c r="C281" s="8" t="s">
        <v>332</v>
      </c>
      <c r="D281" s="11">
        <v>0</v>
      </c>
      <c r="F281" s="3">
        <f>ROUND(SUMIF(Определители!I44:I46,"=1",'Базовые цены с учетом расхода'!H44:H46),2)</f>
        <v>0</v>
      </c>
      <c r="G281" s="3"/>
      <c r="H281" s="3"/>
      <c r="I281" s="3"/>
      <c r="J281" s="7"/>
      <c r="K281" s="7"/>
      <c r="L281" s="3"/>
    </row>
    <row r="282" spans="1:12" ht="10.5">
      <c r="A282" s="4">
        <v>18</v>
      </c>
      <c r="B282" s="1" t="s">
        <v>113</v>
      </c>
      <c r="C282" s="8" t="s">
        <v>332</v>
      </c>
      <c r="D282" s="11">
        <v>0</v>
      </c>
      <c r="F282" s="3">
        <f>ROUND(SUMIF(Определители!I44:I46,"=1",'Базовые цены с учетом расхода'!N44:N46),2)</f>
        <v>0</v>
      </c>
      <c r="G282" s="3"/>
      <c r="H282" s="3"/>
      <c r="I282" s="3"/>
      <c r="J282" s="7"/>
      <c r="K282" s="7"/>
      <c r="L282" s="3"/>
    </row>
    <row r="283" spans="1:12" ht="10.5">
      <c r="A283" s="4">
        <v>19</v>
      </c>
      <c r="B283" s="1" t="s">
        <v>114</v>
      </c>
      <c r="C283" s="8" t="s">
        <v>332</v>
      </c>
      <c r="D283" s="11">
        <v>0</v>
      </c>
      <c r="F283" s="3">
        <f>ROUND(SUMIF(Определители!I44:I46,"=1",'Базовые цены с учетом расхода'!O44:O46),2)</f>
        <v>0</v>
      </c>
      <c r="G283" s="3"/>
      <c r="H283" s="3"/>
      <c r="I283" s="3"/>
      <c r="J283" s="7"/>
      <c r="K283" s="7"/>
      <c r="L283" s="3"/>
    </row>
    <row r="284" spans="1:12" ht="10.5">
      <c r="A284" s="4">
        <v>20</v>
      </c>
      <c r="B284" s="1" t="s">
        <v>105</v>
      </c>
      <c r="C284" s="8" t="s">
        <v>332</v>
      </c>
      <c r="D284" s="11">
        <v>0</v>
      </c>
      <c r="F284" s="3" t="e">
        <f>ROUND(СУММПРОИЗВЕСЛИ(1,Определители!I44:I46," ",'Базовые цены с учетом расхода'!M44:M46,Начисления!I44:I46,0),2)</f>
        <v>#NAME?</v>
      </c>
      <c r="G284" s="3"/>
      <c r="H284" s="3"/>
      <c r="I284" s="3"/>
      <c r="J284" s="7"/>
      <c r="K284" s="7"/>
      <c r="L284" s="3"/>
    </row>
    <row r="285" spans="1:12" ht="10.5">
      <c r="A285" s="4">
        <v>21</v>
      </c>
      <c r="B285" s="1" t="s">
        <v>115</v>
      </c>
      <c r="C285" s="8" t="s">
        <v>333</v>
      </c>
      <c r="D285" s="11">
        <v>0</v>
      </c>
      <c r="F285" s="3">
        <f>ROUND((F276+F282+F283),2)</f>
        <v>0</v>
      </c>
      <c r="G285" s="3"/>
      <c r="H285" s="3"/>
      <c r="I285" s="3"/>
      <c r="J285" s="7"/>
      <c r="K285" s="7"/>
      <c r="L285" s="3"/>
    </row>
    <row r="286" spans="1:12" ht="10.5">
      <c r="A286" s="4">
        <v>22</v>
      </c>
      <c r="B286" s="1" t="s">
        <v>116</v>
      </c>
      <c r="C286" s="8" t="s">
        <v>332</v>
      </c>
      <c r="D286" s="11">
        <v>0</v>
      </c>
      <c r="F286" s="3">
        <f>ROUND(SUMIF(Определители!I44:I46,"=2",'Базовые цены с учетом расхода'!B44:B46),2)</f>
        <v>11753.37</v>
      </c>
      <c r="G286" s="3">
        <f>ROUND(SUMIF(Определители!I44:I46,"=2",'Базовые цены с учетом расхода'!C44:C46),2)</f>
        <v>1632.8</v>
      </c>
      <c r="H286" s="3">
        <f>ROUND(SUMIF(Определители!I44:I46,"=2",'Базовые цены с учетом расхода'!D44:D46),2)</f>
        <v>224.93</v>
      </c>
      <c r="I286" s="3">
        <f>ROUND(SUMIF(Определители!I44:I46,"=2",'Базовые цены с учетом расхода'!E44:E46),2)</f>
        <v>69.94</v>
      </c>
      <c r="J286" s="7" t="e">
        <f>ROUND(SUMIF(Определители!I44:I46,"=2",'Базовые цены с учетом расхода'!I44:I46),8)</f>
        <v>#NAME?</v>
      </c>
      <c r="K286" s="7" t="e">
        <f>ROUND(SUMIF(Определители!I44:I46,"=2",'Базовые цены с учетом расхода'!K44:K46),8)</f>
        <v>#NAME?</v>
      </c>
      <c r="L286" s="3">
        <f>ROUND(SUMIF(Определители!I44:I46,"=2",'Базовые цены с учетом расхода'!F44:F46),2)</f>
        <v>9895.64</v>
      </c>
    </row>
    <row r="287" spans="1:12" ht="10.5">
      <c r="A287" s="4">
        <v>23</v>
      </c>
      <c r="B287" s="1" t="s">
        <v>108</v>
      </c>
      <c r="C287" s="8" t="s">
        <v>332</v>
      </c>
      <c r="D287" s="11">
        <v>0</v>
      </c>
      <c r="F287" s="3"/>
      <c r="G287" s="3"/>
      <c r="H287" s="3"/>
      <c r="I287" s="3"/>
      <c r="J287" s="7"/>
      <c r="K287" s="7"/>
      <c r="L287" s="3"/>
    </row>
    <row r="288" spans="1:12" ht="10.5">
      <c r="A288" s="4">
        <v>24</v>
      </c>
      <c r="B288" s="1" t="s">
        <v>117</v>
      </c>
      <c r="C288" s="8" t="s">
        <v>332</v>
      </c>
      <c r="D288" s="11">
        <v>0</v>
      </c>
      <c r="F288" s="3" t="e">
        <f>ROUND(СУММЕСЛИ2(Определители!I44:I46,"2",Определители!G44:G46,"1",'Базовые цены с учетом расхода'!B44:B46),2)</f>
        <v>#NAME?</v>
      </c>
      <c r="G288" s="3"/>
      <c r="H288" s="3"/>
      <c r="I288" s="3"/>
      <c r="J288" s="7"/>
      <c r="K288" s="7"/>
      <c r="L288" s="3"/>
    </row>
    <row r="289" spans="1:12" ht="10.5">
      <c r="A289" s="4">
        <v>25</v>
      </c>
      <c r="B289" s="1" t="s">
        <v>112</v>
      </c>
      <c r="C289" s="8" t="s">
        <v>332</v>
      </c>
      <c r="D289" s="11">
        <v>0</v>
      </c>
      <c r="F289" s="3">
        <f>ROUND(SUMIF(Определители!I44:I46,"=2",'Базовые цены с учетом расхода'!H44:H46),2)</f>
        <v>0</v>
      </c>
      <c r="G289" s="3"/>
      <c r="H289" s="3"/>
      <c r="I289" s="3"/>
      <c r="J289" s="7"/>
      <c r="K289" s="7"/>
      <c r="L289" s="3"/>
    </row>
    <row r="290" spans="1:12" ht="10.5">
      <c r="A290" s="4">
        <v>26</v>
      </c>
      <c r="B290" s="1" t="s">
        <v>113</v>
      </c>
      <c r="C290" s="8" t="s">
        <v>332</v>
      </c>
      <c r="D290" s="11">
        <v>0</v>
      </c>
      <c r="F290" s="3">
        <f>ROUND(SUMIF(Определители!I44:I46,"=2",'Базовые цены с учетом расхода'!N44:N46),2)</f>
        <v>1746.6</v>
      </c>
      <c r="G290" s="3"/>
      <c r="H290" s="3"/>
      <c r="I290" s="3"/>
      <c r="J290" s="7"/>
      <c r="K290" s="7"/>
      <c r="L290" s="3"/>
    </row>
    <row r="291" spans="1:12" ht="10.5">
      <c r="A291" s="4">
        <v>27</v>
      </c>
      <c r="B291" s="1" t="s">
        <v>114</v>
      </c>
      <c r="C291" s="8" t="s">
        <v>332</v>
      </c>
      <c r="D291" s="11">
        <v>0</v>
      </c>
      <c r="F291" s="3">
        <f>ROUND(SUMIF(Определители!I44:I46,"=2",'Базовые цены с учетом расхода'!O44:O46),2)</f>
        <v>1108.26</v>
      </c>
      <c r="G291" s="3"/>
      <c r="H291" s="3"/>
      <c r="I291" s="3"/>
      <c r="J291" s="7"/>
      <c r="K291" s="7"/>
      <c r="L291" s="3"/>
    </row>
    <row r="292" spans="1:12" ht="10.5">
      <c r="A292" s="4">
        <v>28</v>
      </c>
      <c r="B292" s="1" t="s">
        <v>120</v>
      </c>
      <c r="C292" s="8" t="s">
        <v>333</v>
      </c>
      <c r="D292" s="11">
        <v>0</v>
      </c>
      <c r="F292" s="3">
        <f>ROUND((F286+F290+F291),2)</f>
        <v>14608.23</v>
      </c>
      <c r="G292" s="3"/>
      <c r="H292" s="3"/>
      <c r="I292" s="3"/>
      <c r="J292" s="7"/>
      <c r="K292" s="7"/>
      <c r="L292" s="3"/>
    </row>
    <row r="293" spans="1:12" ht="10.5">
      <c r="A293" s="4">
        <v>29</v>
      </c>
      <c r="B293" s="1" t="s">
        <v>121</v>
      </c>
      <c r="C293" s="8" t="s">
        <v>332</v>
      </c>
      <c r="D293" s="11">
        <v>0</v>
      </c>
      <c r="F293" s="3">
        <f>ROUND(SUMIF(Определители!I44:I46,"=3",'Базовые цены с учетом расхода'!B44:B46),2)</f>
        <v>0</v>
      </c>
      <c r="G293" s="3">
        <f>ROUND(SUMIF(Определители!I44:I46,"=3",'Базовые цены с учетом расхода'!C44:C46),2)</f>
        <v>0</v>
      </c>
      <c r="H293" s="3">
        <f>ROUND(SUMIF(Определители!I44:I46,"=3",'Базовые цены с учетом расхода'!D44:D46),2)</f>
        <v>0</v>
      </c>
      <c r="I293" s="3">
        <f>ROUND(SUMIF(Определители!I44:I46,"=3",'Базовые цены с учетом расхода'!E44:E46),2)</f>
        <v>0</v>
      </c>
      <c r="J293" s="7">
        <f>ROUND(SUMIF(Определители!I44:I46,"=3",'Базовые цены с учетом расхода'!I44:I46),8)</f>
        <v>0</v>
      </c>
      <c r="K293" s="7">
        <f>ROUND(SUMIF(Определители!I44:I46,"=3",'Базовые цены с учетом расхода'!K44:K46),8)</f>
        <v>0</v>
      </c>
      <c r="L293" s="3">
        <f>ROUND(SUMIF(Определители!I44:I46,"=3",'Базовые цены с учетом расхода'!F44:F46),2)</f>
        <v>0</v>
      </c>
    </row>
    <row r="294" spans="1:12" ht="10.5">
      <c r="A294" s="4">
        <v>30</v>
      </c>
      <c r="B294" s="1" t="s">
        <v>112</v>
      </c>
      <c r="C294" s="8" t="s">
        <v>332</v>
      </c>
      <c r="D294" s="11">
        <v>0</v>
      </c>
      <c r="F294" s="3">
        <f>ROUND(SUMIF(Определители!I44:I46,"=3",'Базовые цены с учетом расхода'!H44:H46),2)</f>
        <v>0</v>
      </c>
      <c r="G294" s="3"/>
      <c r="H294" s="3"/>
      <c r="I294" s="3"/>
      <c r="J294" s="7"/>
      <c r="K294" s="7"/>
      <c r="L294" s="3"/>
    </row>
    <row r="295" spans="1:12" ht="10.5">
      <c r="A295" s="4">
        <v>31</v>
      </c>
      <c r="B295" s="1" t="s">
        <v>113</v>
      </c>
      <c r="C295" s="8" t="s">
        <v>332</v>
      </c>
      <c r="D295" s="11">
        <v>0</v>
      </c>
      <c r="F295" s="3">
        <f>ROUND(SUMIF(Определители!I44:I46,"=3",'Базовые цены с учетом расхода'!N44:N46),2)</f>
        <v>0</v>
      </c>
      <c r="G295" s="3"/>
      <c r="H295" s="3"/>
      <c r="I295" s="3"/>
      <c r="J295" s="7"/>
      <c r="K295" s="7"/>
      <c r="L295" s="3"/>
    </row>
    <row r="296" spans="1:12" ht="10.5">
      <c r="A296" s="4">
        <v>32</v>
      </c>
      <c r="B296" s="1" t="s">
        <v>114</v>
      </c>
      <c r="C296" s="8" t="s">
        <v>332</v>
      </c>
      <c r="D296" s="11">
        <v>0</v>
      </c>
      <c r="F296" s="3">
        <f>ROUND(SUMIF(Определители!I44:I46,"=3",'Базовые цены с учетом расхода'!O44:O46),2)</f>
        <v>0</v>
      </c>
      <c r="G296" s="3"/>
      <c r="H296" s="3"/>
      <c r="I296" s="3"/>
      <c r="J296" s="7"/>
      <c r="K296" s="7"/>
      <c r="L296" s="3"/>
    </row>
    <row r="297" spans="1:12" ht="10.5">
      <c r="A297" s="4">
        <v>33</v>
      </c>
      <c r="B297" s="1" t="s">
        <v>122</v>
      </c>
      <c r="C297" s="8" t="s">
        <v>333</v>
      </c>
      <c r="D297" s="11">
        <v>0</v>
      </c>
      <c r="F297" s="3">
        <f>ROUND((F293+F295+F296),2)</f>
        <v>0</v>
      </c>
      <c r="G297" s="3"/>
      <c r="H297" s="3"/>
      <c r="I297" s="3"/>
      <c r="J297" s="7"/>
      <c r="K297" s="7"/>
      <c r="L297" s="3"/>
    </row>
    <row r="298" spans="1:12" ht="10.5">
      <c r="A298" s="4">
        <v>34</v>
      </c>
      <c r="B298" s="1" t="s">
        <v>123</v>
      </c>
      <c r="C298" s="8" t="s">
        <v>332</v>
      </c>
      <c r="D298" s="11">
        <v>0</v>
      </c>
      <c r="F298" s="3">
        <f>ROUND(SUMIF(Определители!I44:I46,"=4",'Базовые цены с учетом расхода'!B44:B46),2)</f>
        <v>0</v>
      </c>
      <c r="G298" s="3">
        <f>ROUND(SUMIF(Определители!I44:I46,"=4",'Базовые цены с учетом расхода'!C44:C46),2)</f>
        <v>0</v>
      </c>
      <c r="H298" s="3">
        <f>ROUND(SUMIF(Определители!I44:I46,"=4",'Базовые цены с учетом расхода'!D44:D46),2)</f>
        <v>0</v>
      </c>
      <c r="I298" s="3">
        <f>ROUND(SUMIF(Определители!I44:I46,"=4",'Базовые цены с учетом расхода'!E44:E46),2)</f>
        <v>0</v>
      </c>
      <c r="J298" s="7">
        <f>ROUND(SUMIF(Определители!I44:I46,"=4",'Базовые цены с учетом расхода'!I44:I46),8)</f>
        <v>0</v>
      </c>
      <c r="K298" s="7">
        <f>ROUND(SUMIF(Определители!I44:I46,"=4",'Базовые цены с учетом расхода'!K44:K46),8)</f>
        <v>0</v>
      </c>
      <c r="L298" s="3">
        <f>ROUND(SUMIF(Определители!I44:I46,"=4",'Базовые цены с учетом расхода'!F44:F46),2)</f>
        <v>0</v>
      </c>
    </row>
    <row r="299" spans="1:12" ht="10.5">
      <c r="A299" s="4">
        <v>35</v>
      </c>
      <c r="B299" s="1" t="s">
        <v>108</v>
      </c>
      <c r="C299" s="8" t="s">
        <v>332</v>
      </c>
      <c r="D299" s="11">
        <v>0</v>
      </c>
      <c r="F299" s="3"/>
      <c r="G299" s="3"/>
      <c r="H299" s="3"/>
      <c r="I299" s="3"/>
      <c r="J299" s="7"/>
      <c r="K299" s="7"/>
      <c r="L299" s="3"/>
    </row>
    <row r="300" spans="1:12" ht="10.5">
      <c r="A300" s="4">
        <v>36</v>
      </c>
      <c r="B300" s="1" t="s">
        <v>124</v>
      </c>
      <c r="C300" s="8" t="s">
        <v>332</v>
      </c>
      <c r="D300" s="11">
        <v>0</v>
      </c>
      <c r="F300" s="3"/>
      <c r="G300" s="3"/>
      <c r="H300" s="3"/>
      <c r="I300" s="3"/>
      <c r="J300" s="7"/>
      <c r="K300" s="7"/>
      <c r="L300" s="3"/>
    </row>
    <row r="301" spans="1:12" ht="10.5">
      <c r="A301" s="4">
        <v>37</v>
      </c>
      <c r="B301" s="1" t="s">
        <v>112</v>
      </c>
      <c r="C301" s="8" t="s">
        <v>332</v>
      </c>
      <c r="D301" s="11">
        <v>0</v>
      </c>
      <c r="F301" s="3">
        <f>ROUND(SUMIF(Определители!I44:I46,"=4",'Базовые цены с учетом расхода'!H44:H46),2)</f>
        <v>0</v>
      </c>
      <c r="G301" s="3"/>
      <c r="H301" s="3"/>
      <c r="I301" s="3"/>
      <c r="J301" s="7"/>
      <c r="K301" s="7"/>
      <c r="L301" s="3"/>
    </row>
    <row r="302" spans="1:12" ht="10.5">
      <c r="A302" s="4">
        <v>38</v>
      </c>
      <c r="B302" s="1" t="s">
        <v>113</v>
      </c>
      <c r="C302" s="8" t="s">
        <v>332</v>
      </c>
      <c r="D302" s="11">
        <v>0</v>
      </c>
      <c r="F302" s="3">
        <f>ROUND(SUMIF(Определители!I44:I46,"=4",'Базовые цены с учетом расхода'!N44:N46),2)</f>
        <v>0</v>
      </c>
      <c r="G302" s="3"/>
      <c r="H302" s="3"/>
      <c r="I302" s="3"/>
      <c r="J302" s="7"/>
      <c r="K302" s="7"/>
      <c r="L302" s="3"/>
    </row>
    <row r="303" spans="1:12" ht="10.5">
      <c r="A303" s="4">
        <v>39</v>
      </c>
      <c r="B303" s="1" t="s">
        <v>114</v>
      </c>
      <c r="C303" s="8" t="s">
        <v>332</v>
      </c>
      <c r="D303" s="11">
        <v>0</v>
      </c>
      <c r="F303" s="3">
        <f>ROUND(SUMIF(Определители!I44:I46,"=4",'Базовые цены с учетом расхода'!O44:O46),2)</f>
        <v>0</v>
      </c>
      <c r="G303" s="3"/>
      <c r="H303" s="3"/>
      <c r="I303" s="3"/>
      <c r="J303" s="7"/>
      <c r="K303" s="7"/>
      <c r="L303" s="3"/>
    </row>
    <row r="304" spans="1:12" ht="10.5">
      <c r="A304" s="4">
        <v>40</v>
      </c>
      <c r="B304" s="1" t="s">
        <v>105</v>
      </c>
      <c r="C304" s="8" t="s">
        <v>332</v>
      </c>
      <c r="D304" s="11">
        <v>0</v>
      </c>
      <c r="F304" s="3" t="e">
        <f>ROUND(СУММПРОИЗВЕСЛИ(1,Определители!I44:I46," ",'Базовые цены с учетом расхода'!M44:M46,Начисления!I44:I46,0),2)</f>
        <v>#NAME?</v>
      </c>
      <c r="G304" s="3"/>
      <c r="H304" s="3"/>
      <c r="I304" s="3"/>
      <c r="J304" s="7"/>
      <c r="K304" s="7"/>
      <c r="L304" s="3"/>
    </row>
    <row r="305" spans="1:12" ht="10.5">
      <c r="A305" s="4">
        <v>41</v>
      </c>
      <c r="B305" s="1" t="s">
        <v>125</v>
      </c>
      <c r="C305" s="8" t="s">
        <v>333</v>
      </c>
      <c r="D305" s="11">
        <v>0</v>
      </c>
      <c r="F305" s="3">
        <f>ROUND((F298+F302+F303),2)</f>
        <v>0</v>
      </c>
      <c r="G305" s="3"/>
      <c r="H305" s="3"/>
      <c r="I305" s="3"/>
      <c r="J305" s="7"/>
      <c r="K305" s="7"/>
      <c r="L305" s="3"/>
    </row>
    <row r="306" spans="1:12" ht="10.5">
      <c r="A306" s="4">
        <v>42</v>
      </c>
      <c r="B306" s="1" t="s">
        <v>126</v>
      </c>
      <c r="C306" s="8" t="s">
        <v>332</v>
      </c>
      <c r="D306" s="11">
        <v>0</v>
      </c>
      <c r="F306" s="3">
        <f>ROUND(SUMIF(Определители!I44:I46,"=5",'Базовые цены с учетом расхода'!B44:B46),2)</f>
        <v>0</v>
      </c>
      <c r="G306" s="3">
        <f>ROUND(SUMIF(Определители!I44:I46,"=5",'Базовые цены с учетом расхода'!C44:C46),2)</f>
        <v>0</v>
      </c>
      <c r="H306" s="3">
        <f>ROUND(SUMIF(Определители!I44:I46,"=5",'Базовые цены с учетом расхода'!D44:D46),2)</f>
        <v>0</v>
      </c>
      <c r="I306" s="3">
        <f>ROUND(SUMIF(Определители!I44:I46,"=5",'Базовые цены с учетом расхода'!E44:E46),2)</f>
        <v>0</v>
      </c>
      <c r="J306" s="7">
        <f>ROUND(SUMIF(Определители!I44:I46,"=5",'Базовые цены с учетом расхода'!I44:I46),8)</f>
        <v>0</v>
      </c>
      <c r="K306" s="7">
        <f>ROUND(SUMIF(Определители!I44:I46,"=5",'Базовые цены с учетом расхода'!K44:K46),8)</f>
        <v>0</v>
      </c>
      <c r="L306" s="3">
        <f>ROUND(SUMIF(Определители!I44:I46,"=5",'Базовые цены с учетом расхода'!F44:F46),2)</f>
        <v>0</v>
      </c>
    </row>
    <row r="307" spans="1:12" ht="10.5">
      <c r="A307" s="4">
        <v>43</v>
      </c>
      <c r="B307" s="1" t="s">
        <v>112</v>
      </c>
      <c r="C307" s="8" t="s">
        <v>332</v>
      </c>
      <c r="D307" s="11">
        <v>0</v>
      </c>
      <c r="F307" s="3">
        <f>ROUND(SUMIF(Определители!I44:I46,"=5",'Базовые цены с учетом расхода'!H44:H46),2)</f>
        <v>0</v>
      </c>
      <c r="G307" s="3"/>
      <c r="H307" s="3"/>
      <c r="I307" s="3"/>
      <c r="J307" s="7"/>
      <c r="K307" s="7"/>
      <c r="L307" s="3"/>
    </row>
    <row r="308" spans="1:12" ht="10.5">
      <c r="A308" s="4">
        <v>44</v>
      </c>
      <c r="B308" s="1" t="s">
        <v>113</v>
      </c>
      <c r="C308" s="8" t="s">
        <v>332</v>
      </c>
      <c r="D308" s="11">
        <v>0</v>
      </c>
      <c r="F308" s="3">
        <f>ROUND(SUMIF(Определители!I44:I46,"=5",'Базовые цены с учетом расхода'!N44:N46),2)</f>
        <v>0</v>
      </c>
      <c r="G308" s="3"/>
      <c r="H308" s="3"/>
      <c r="I308" s="3"/>
      <c r="J308" s="7"/>
      <c r="K308" s="7"/>
      <c r="L308" s="3"/>
    </row>
    <row r="309" spans="1:12" ht="10.5">
      <c r="A309" s="4">
        <v>45</v>
      </c>
      <c r="B309" s="1" t="s">
        <v>114</v>
      </c>
      <c r="C309" s="8" t="s">
        <v>332</v>
      </c>
      <c r="D309" s="11">
        <v>0</v>
      </c>
      <c r="F309" s="3">
        <f>ROUND(SUMIF(Определители!I44:I46,"=5",'Базовые цены с учетом расхода'!O44:O46),2)</f>
        <v>0</v>
      </c>
      <c r="G309" s="3"/>
      <c r="H309" s="3"/>
      <c r="I309" s="3"/>
      <c r="J309" s="7"/>
      <c r="K309" s="7"/>
      <c r="L309" s="3"/>
    </row>
    <row r="310" spans="1:12" ht="10.5">
      <c r="A310" s="4">
        <v>46</v>
      </c>
      <c r="B310" s="1" t="s">
        <v>127</v>
      </c>
      <c r="C310" s="8" t="s">
        <v>333</v>
      </c>
      <c r="D310" s="11">
        <v>0</v>
      </c>
      <c r="F310" s="3">
        <f>ROUND((F306+F308+F309),2)</f>
        <v>0</v>
      </c>
      <c r="G310" s="3"/>
      <c r="H310" s="3"/>
      <c r="I310" s="3"/>
      <c r="J310" s="7"/>
      <c r="K310" s="7"/>
      <c r="L310" s="3"/>
    </row>
    <row r="311" spans="1:12" ht="10.5">
      <c r="A311" s="4">
        <v>47</v>
      </c>
      <c r="B311" s="1" t="s">
        <v>128</v>
      </c>
      <c r="C311" s="8" t="s">
        <v>332</v>
      </c>
      <c r="D311" s="11">
        <v>0</v>
      </c>
      <c r="F311" s="3">
        <f>ROUND(SUMIF(Определители!I44:I46,"=6",'Базовые цены с учетом расхода'!B44:B46),2)</f>
        <v>0</v>
      </c>
      <c r="G311" s="3">
        <f>ROUND(SUMIF(Определители!I44:I46,"=6",'Базовые цены с учетом расхода'!C44:C46),2)</f>
        <v>0</v>
      </c>
      <c r="H311" s="3">
        <f>ROUND(SUMIF(Определители!I44:I46,"=6",'Базовые цены с учетом расхода'!D44:D46),2)</f>
        <v>0</v>
      </c>
      <c r="I311" s="3">
        <f>ROUND(SUMIF(Определители!I44:I46,"=6",'Базовые цены с учетом расхода'!E44:E46),2)</f>
        <v>0</v>
      </c>
      <c r="J311" s="7">
        <f>ROUND(SUMIF(Определители!I44:I46,"=6",'Базовые цены с учетом расхода'!I44:I46),8)</f>
        <v>0</v>
      </c>
      <c r="K311" s="7">
        <f>ROUND(SUMIF(Определители!I44:I46,"=6",'Базовые цены с учетом расхода'!K44:K46),8)</f>
        <v>0</v>
      </c>
      <c r="L311" s="3">
        <f>ROUND(SUMIF(Определители!I44:I46,"=6",'Базовые цены с учетом расхода'!F44:F46),2)</f>
        <v>0</v>
      </c>
    </row>
    <row r="312" spans="1:12" ht="10.5">
      <c r="A312" s="4">
        <v>48</v>
      </c>
      <c r="B312" s="1" t="s">
        <v>112</v>
      </c>
      <c r="C312" s="8" t="s">
        <v>332</v>
      </c>
      <c r="D312" s="11">
        <v>0</v>
      </c>
      <c r="F312" s="3">
        <f>ROUND(SUMIF(Определители!I44:I46,"=6",'Базовые цены с учетом расхода'!H44:H46),2)</f>
        <v>0</v>
      </c>
      <c r="G312" s="3"/>
      <c r="H312" s="3"/>
      <c r="I312" s="3"/>
      <c r="J312" s="7"/>
      <c r="K312" s="7"/>
      <c r="L312" s="3"/>
    </row>
    <row r="313" spans="1:12" ht="10.5">
      <c r="A313" s="4">
        <v>49</v>
      </c>
      <c r="B313" s="1" t="s">
        <v>113</v>
      </c>
      <c r="C313" s="8" t="s">
        <v>332</v>
      </c>
      <c r="D313" s="11">
        <v>0</v>
      </c>
      <c r="F313" s="3">
        <f>ROUND(SUMIF(Определители!I44:I46,"=6",'Базовые цены с учетом расхода'!N44:N46),2)</f>
        <v>0</v>
      </c>
      <c r="G313" s="3"/>
      <c r="H313" s="3"/>
      <c r="I313" s="3"/>
      <c r="J313" s="7"/>
      <c r="K313" s="7"/>
      <c r="L313" s="3"/>
    </row>
    <row r="314" spans="1:12" ht="10.5">
      <c r="A314" s="4">
        <v>50</v>
      </c>
      <c r="B314" s="1" t="s">
        <v>114</v>
      </c>
      <c r="C314" s="8" t="s">
        <v>332</v>
      </c>
      <c r="D314" s="11">
        <v>0</v>
      </c>
      <c r="F314" s="3">
        <f>ROUND(SUMIF(Определители!I44:I46,"=6",'Базовые цены с учетом расхода'!O44:O46),2)</f>
        <v>0</v>
      </c>
      <c r="G314" s="3"/>
      <c r="H314" s="3"/>
      <c r="I314" s="3"/>
      <c r="J314" s="7"/>
      <c r="K314" s="7"/>
      <c r="L314" s="3"/>
    </row>
    <row r="315" spans="1:12" ht="10.5">
      <c r="A315" s="4">
        <v>51</v>
      </c>
      <c r="B315" s="1" t="s">
        <v>129</v>
      </c>
      <c r="C315" s="8" t="s">
        <v>333</v>
      </c>
      <c r="D315" s="11">
        <v>0</v>
      </c>
      <c r="F315" s="3">
        <f>ROUND((F311+F313+F314),2)</f>
        <v>0</v>
      </c>
      <c r="G315" s="3"/>
      <c r="H315" s="3"/>
      <c r="I315" s="3"/>
      <c r="J315" s="7"/>
      <c r="K315" s="7"/>
      <c r="L315" s="3"/>
    </row>
    <row r="316" spans="1:12" ht="10.5">
      <c r="A316" s="4">
        <v>52</v>
      </c>
      <c r="B316" s="1" t="s">
        <v>130</v>
      </c>
      <c r="C316" s="8" t="s">
        <v>332</v>
      </c>
      <c r="D316" s="11">
        <v>0</v>
      </c>
      <c r="F316" s="3">
        <f>ROUND(SUMIF(Определители!I44:I46,"=7",'Базовые цены с учетом расхода'!B44:B46),2)</f>
        <v>0</v>
      </c>
      <c r="G316" s="3">
        <f>ROUND(SUMIF(Определители!I44:I46,"=7",'Базовые цены с учетом расхода'!C44:C46),2)</f>
        <v>0</v>
      </c>
      <c r="H316" s="3">
        <f>ROUND(SUMIF(Определители!I44:I46,"=7",'Базовые цены с учетом расхода'!D44:D46),2)</f>
        <v>0</v>
      </c>
      <c r="I316" s="3">
        <f>ROUND(SUMIF(Определители!I44:I46,"=7",'Базовые цены с учетом расхода'!E44:E46),2)</f>
        <v>0</v>
      </c>
      <c r="J316" s="7">
        <f>ROUND(SUMIF(Определители!I44:I46,"=7",'Базовые цены с учетом расхода'!I44:I46),8)</f>
        <v>0</v>
      </c>
      <c r="K316" s="7">
        <f>ROUND(SUMIF(Определители!I44:I46,"=7",'Базовые цены с учетом расхода'!K44:K46),8)</f>
        <v>0</v>
      </c>
      <c r="L316" s="3">
        <f>ROUND(SUMIF(Определители!I44:I46,"=7",'Базовые цены с учетом расхода'!F44:F46),2)</f>
        <v>0</v>
      </c>
    </row>
    <row r="317" spans="1:12" ht="10.5">
      <c r="A317" s="4">
        <v>53</v>
      </c>
      <c r="B317" s="1" t="s">
        <v>108</v>
      </c>
      <c r="C317" s="8" t="s">
        <v>332</v>
      </c>
      <c r="D317" s="11">
        <v>0</v>
      </c>
      <c r="F317" s="3"/>
      <c r="G317" s="3"/>
      <c r="H317" s="3"/>
      <c r="I317" s="3"/>
      <c r="J317" s="7"/>
      <c r="K317" s="7"/>
      <c r="L317" s="3"/>
    </row>
    <row r="318" spans="1:12" ht="10.5">
      <c r="A318" s="4">
        <v>54</v>
      </c>
      <c r="B318" s="1" t="s">
        <v>131</v>
      </c>
      <c r="C318" s="8" t="s">
        <v>332</v>
      </c>
      <c r="D318" s="11">
        <v>0</v>
      </c>
      <c r="F318" s="3" t="e">
        <f>ROUND(СУММЕСЛИ2(Определители!I44:I46,"2",Определители!G44:G46,"1",'Базовые цены с учетом расхода'!B44:B46),2)</f>
        <v>#NAME?</v>
      </c>
      <c r="G318" s="3"/>
      <c r="H318" s="3"/>
      <c r="I318" s="3"/>
      <c r="J318" s="7"/>
      <c r="K318" s="7"/>
      <c r="L318" s="3"/>
    </row>
    <row r="319" spans="1:12" ht="10.5">
      <c r="A319" s="4">
        <v>55</v>
      </c>
      <c r="B319" s="1" t="s">
        <v>112</v>
      </c>
      <c r="C319" s="8" t="s">
        <v>332</v>
      </c>
      <c r="D319" s="11">
        <v>0</v>
      </c>
      <c r="F319" s="3">
        <f>ROUND(SUMIF(Определители!I44:I46,"=7",'Базовые цены с учетом расхода'!H44:H46),2)</f>
        <v>0</v>
      </c>
      <c r="G319" s="3"/>
      <c r="H319" s="3"/>
      <c r="I319" s="3"/>
      <c r="J319" s="7"/>
      <c r="K319" s="7"/>
      <c r="L319" s="3"/>
    </row>
    <row r="320" spans="1:12" ht="10.5">
      <c r="A320" s="4">
        <v>56</v>
      </c>
      <c r="B320" s="1" t="s">
        <v>132</v>
      </c>
      <c r="C320" s="8" t="s">
        <v>332</v>
      </c>
      <c r="D320" s="11">
        <v>0</v>
      </c>
      <c r="F320" s="3">
        <f>ROUND(SUMIF(Определители!I44:I46,"=7",'Базовые цены с учетом расхода'!N44:N46),2)</f>
        <v>0</v>
      </c>
      <c r="G320" s="3"/>
      <c r="H320" s="3"/>
      <c r="I320" s="3"/>
      <c r="J320" s="7"/>
      <c r="K320" s="7"/>
      <c r="L320" s="3"/>
    </row>
    <row r="321" spans="1:12" ht="10.5">
      <c r="A321" s="4">
        <v>57</v>
      </c>
      <c r="B321" s="1" t="s">
        <v>114</v>
      </c>
      <c r="C321" s="8" t="s">
        <v>332</v>
      </c>
      <c r="D321" s="11">
        <v>0</v>
      </c>
      <c r="F321" s="3">
        <f>ROUND(SUMIF(Определители!I44:I46,"=7",'Базовые цены с учетом расхода'!O44:O46),2)</f>
        <v>0</v>
      </c>
      <c r="G321" s="3"/>
      <c r="H321" s="3"/>
      <c r="I321" s="3"/>
      <c r="J321" s="7"/>
      <c r="K321" s="7"/>
      <c r="L321" s="3"/>
    </row>
    <row r="322" spans="1:12" ht="10.5">
      <c r="A322" s="4">
        <v>58</v>
      </c>
      <c r="B322" s="1" t="s">
        <v>133</v>
      </c>
      <c r="C322" s="8" t="s">
        <v>333</v>
      </c>
      <c r="D322" s="11">
        <v>0</v>
      </c>
      <c r="F322" s="3">
        <f>ROUND((F316+F320+F321),2)</f>
        <v>0</v>
      </c>
      <c r="G322" s="3"/>
      <c r="H322" s="3"/>
      <c r="I322" s="3"/>
      <c r="J322" s="7"/>
      <c r="K322" s="7"/>
      <c r="L322" s="3"/>
    </row>
    <row r="323" spans="1:12" ht="10.5">
      <c r="A323" s="4">
        <v>59</v>
      </c>
      <c r="B323" s="1" t="s">
        <v>134</v>
      </c>
      <c r="C323" s="8" t="s">
        <v>332</v>
      </c>
      <c r="D323" s="11">
        <v>0</v>
      </c>
      <c r="F323" s="3">
        <f>ROUND(SUMIF(Определители!I44:I46,"=9",'Базовые цены с учетом расхода'!B44:B46),2)</f>
        <v>0</v>
      </c>
      <c r="G323" s="3">
        <f>ROUND(SUMIF(Определители!I44:I46,"=9",'Базовые цены с учетом расхода'!C44:C46),2)</f>
        <v>0</v>
      </c>
      <c r="H323" s="3">
        <f>ROUND(SUMIF(Определители!I44:I46,"=9",'Базовые цены с учетом расхода'!D44:D46),2)</f>
        <v>0</v>
      </c>
      <c r="I323" s="3">
        <f>ROUND(SUMIF(Определители!I44:I46,"=9",'Базовые цены с учетом расхода'!E44:E46),2)</f>
        <v>0</v>
      </c>
      <c r="J323" s="7">
        <f>ROUND(SUMIF(Определители!I44:I46,"=9",'Базовые цены с учетом расхода'!I44:I46),8)</f>
        <v>0</v>
      </c>
      <c r="K323" s="7">
        <f>ROUND(SUMIF(Определители!I44:I46,"=9",'Базовые цены с учетом расхода'!K44:K46),8)</f>
        <v>0</v>
      </c>
      <c r="L323" s="3">
        <f>ROUND(SUMIF(Определители!I44:I46,"=9",'Базовые цены с учетом расхода'!F44:F46),2)</f>
        <v>0</v>
      </c>
    </row>
    <row r="324" spans="1:12" ht="10.5">
      <c r="A324" s="4">
        <v>60</v>
      </c>
      <c r="B324" s="1" t="s">
        <v>132</v>
      </c>
      <c r="C324" s="8" t="s">
        <v>332</v>
      </c>
      <c r="D324" s="11">
        <v>0</v>
      </c>
      <c r="F324" s="3">
        <f>ROUND(SUMIF(Определители!I44:I46,"=9",'Базовые цены с учетом расхода'!N44:N46),2)</f>
        <v>0</v>
      </c>
      <c r="G324" s="3"/>
      <c r="H324" s="3"/>
      <c r="I324" s="3"/>
      <c r="J324" s="7"/>
      <c r="K324" s="7"/>
      <c r="L324" s="3"/>
    </row>
    <row r="325" spans="1:12" ht="10.5">
      <c r="A325" s="4">
        <v>61</v>
      </c>
      <c r="B325" s="1" t="s">
        <v>114</v>
      </c>
      <c r="C325" s="8" t="s">
        <v>332</v>
      </c>
      <c r="D325" s="11">
        <v>0</v>
      </c>
      <c r="F325" s="3">
        <f>ROUND(SUMIF(Определители!I44:I46,"=9",'Базовые цены с учетом расхода'!O44:O46),2)</f>
        <v>0</v>
      </c>
      <c r="G325" s="3"/>
      <c r="H325" s="3"/>
      <c r="I325" s="3"/>
      <c r="J325" s="7"/>
      <c r="K325" s="7"/>
      <c r="L325" s="3"/>
    </row>
    <row r="326" spans="1:12" ht="10.5">
      <c r="A326" s="4">
        <v>62</v>
      </c>
      <c r="B326" s="1" t="s">
        <v>135</v>
      </c>
      <c r="C326" s="8" t="s">
        <v>333</v>
      </c>
      <c r="D326" s="11">
        <v>0</v>
      </c>
      <c r="F326" s="3">
        <f>ROUND((F323+F324+F325),2)</f>
        <v>0</v>
      </c>
      <c r="G326" s="3"/>
      <c r="H326" s="3"/>
      <c r="I326" s="3"/>
      <c r="J326" s="7"/>
      <c r="K326" s="7"/>
      <c r="L326" s="3"/>
    </row>
    <row r="327" spans="1:12" ht="10.5">
      <c r="A327" s="4">
        <v>63</v>
      </c>
      <c r="B327" s="1" t="s">
        <v>136</v>
      </c>
      <c r="C327" s="8" t="s">
        <v>332</v>
      </c>
      <c r="D327" s="11">
        <v>0</v>
      </c>
      <c r="F327" s="3">
        <f>ROUND(SUMIF(Определители!I44:I46,"=:",'Базовые цены с учетом расхода'!B44:B46),2)</f>
        <v>0</v>
      </c>
      <c r="G327" s="3">
        <f>ROUND(SUMIF(Определители!I44:I46,"=:",'Базовые цены с учетом расхода'!C44:C46),2)</f>
        <v>0</v>
      </c>
      <c r="H327" s="3">
        <f>ROUND(SUMIF(Определители!I44:I46,"=:",'Базовые цены с учетом расхода'!D44:D46),2)</f>
        <v>0</v>
      </c>
      <c r="I327" s="3">
        <f>ROUND(SUMIF(Определители!I44:I46,"=:",'Базовые цены с учетом расхода'!E44:E46),2)</f>
        <v>0</v>
      </c>
      <c r="J327" s="7">
        <f>ROUND(SUMIF(Определители!I44:I46,"=:",'Базовые цены с учетом расхода'!I44:I46),8)</f>
        <v>0</v>
      </c>
      <c r="K327" s="7">
        <f>ROUND(SUMIF(Определители!I44:I46,"=:",'Базовые цены с учетом расхода'!K44:K46),8)</f>
        <v>0</v>
      </c>
      <c r="L327" s="3">
        <f>ROUND(SUMIF(Определители!I44:I46,"=:",'Базовые цены с учетом расхода'!F44:F46),2)</f>
        <v>0</v>
      </c>
    </row>
    <row r="328" spans="1:12" ht="10.5">
      <c r="A328" s="4">
        <v>64</v>
      </c>
      <c r="B328" s="1" t="s">
        <v>112</v>
      </c>
      <c r="C328" s="8" t="s">
        <v>332</v>
      </c>
      <c r="D328" s="11">
        <v>0</v>
      </c>
      <c r="F328" s="3">
        <f>ROUND(SUMIF(Определители!I44:I46,"=:",'Базовые цены с учетом расхода'!H44:H46),2)</f>
        <v>0</v>
      </c>
      <c r="G328" s="3"/>
      <c r="H328" s="3"/>
      <c r="I328" s="3"/>
      <c r="J328" s="7"/>
      <c r="K328" s="7"/>
      <c r="L328" s="3"/>
    </row>
    <row r="329" spans="1:12" ht="10.5">
      <c r="A329" s="4">
        <v>65</v>
      </c>
      <c r="B329" s="1" t="s">
        <v>132</v>
      </c>
      <c r="C329" s="8" t="s">
        <v>332</v>
      </c>
      <c r="D329" s="11">
        <v>0</v>
      </c>
      <c r="F329" s="3">
        <f>ROUND(SUMIF(Определители!I44:I46,"=:",'Базовые цены с учетом расхода'!N44:N46),2)</f>
        <v>0</v>
      </c>
      <c r="G329" s="3"/>
      <c r="H329" s="3"/>
      <c r="I329" s="3"/>
      <c r="J329" s="7"/>
      <c r="K329" s="7"/>
      <c r="L329" s="3"/>
    </row>
    <row r="330" spans="1:12" ht="10.5">
      <c r="A330" s="4">
        <v>66</v>
      </c>
      <c r="B330" s="1" t="s">
        <v>114</v>
      </c>
      <c r="C330" s="8" t="s">
        <v>332</v>
      </c>
      <c r="D330" s="11">
        <v>0</v>
      </c>
      <c r="F330" s="3">
        <f>ROUND(SUMIF(Определители!I44:I46,"=:",'Базовые цены с учетом расхода'!O44:O46),2)</f>
        <v>0</v>
      </c>
      <c r="G330" s="3"/>
      <c r="H330" s="3"/>
      <c r="I330" s="3"/>
      <c r="J330" s="7"/>
      <c r="K330" s="7"/>
      <c r="L330" s="3"/>
    </row>
    <row r="331" spans="1:12" ht="10.5">
      <c r="A331" s="4">
        <v>67</v>
      </c>
      <c r="B331" s="1" t="s">
        <v>137</v>
      </c>
      <c r="C331" s="8" t="s">
        <v>333</v>
      </c>
      <c r="D331" s="11">
        <v>0</v>
      </c>
      <c r="F331" s="3">
        <f>ROUND((F327+F329+F330),2)</f>
        <v>0</v>
      </c>
      <c r="G331" s="3"/>
      <c r="H331" s="3"/>
      <c r="I331" s="3"/>
      <c r="J331" s="7"/>
      <c r="K331" s="7"/>
      <c r="L331" s="3"/>
    </row>
    <row r="332" spans="1:12" ht="10.5">
      <c r="A332" s="4">
        <v>68</v>
      </c>
      <c r="B332" s="1" t="s">
        <v>138</v>
      </c>
      <c r="C332" s="8" t="s">
        <v>332</v>
      </c>
      <c r="D332" s="11">
        <v>0</v>
      </c>
      <c r="F332" s="3">
        <f>ROUND(SUMIF(Определители!I44:I46,"=8",'Базовые цены с учетом расхода'!B44:B46),2)</f>
        <v>0</v>
      </c>
      <c r="G332" s="3">
        <f>ROUND(SUMIF(Определители!I44:I46,"=8",'Базовые цены с учетом расхода'!C44:C46),2)</f>
        <v>0</v>
      </c>
      <c r="H332" s="3">
        <f>ROUND(SUMIF(Определители!I44:I46,"=8",'Базовые цены с учетом расхода'!D44:D46),2)</f>
        <v>0</v>
      </c>
      <c r="I332" s="3">
        <f>ROUND(SUMIF(Определители!I44:I46,"=8",'Базовые цены с учетом расхода'!E44:E46),2)</f>
        <v>0</v>
      </c>
      <c r="J332" s="7">
        <f>ROUND(SUMIF(Определители!I44:I46,"=8",'Базовые цены с учетом расхода'!I44:I46),8)</f>
        <v>0</v>
      </c>
      <c r="K332" s="7">
        <f>ROUND(SUMIF(Определители!I44:I46,"=8",'Базовые цены с учетом расхода'!K44:K46),8)</f>
        <v>0</v>
      </c>
      <c r="L332" s="3">
        <f>ROUND(SUMIF(Определители!I44:I46,"=8",'Базовые цены с учетом расхода'!F44:F46),2)</f>
        <v>0</v>
      </c>
    </row>
    <row r="333" spans="1:12" ht="10.5">
      <c r="A333" s="4">
        <v>69</v>
      </c>
      <c r="B333" s="1" t="s">
        <v>112</v>
      </c>
      <c r="C333" s="8" t="s">
        <v>332</v>
      </c>
      <c r="D333" s="11">
        <v>0</v>
      </c>
      <c r="F333" s="3">
        <f>ROUND(SUMIF(Определители!I44:I46,"=8",'Базовые цены с учетом расхода'!H44:H46),2)</f>
        <v>0</v>
      </c>
      <c r="G333" s="3"/>
      <c r="H333" s="3"/>
      <c r="I333" s="3"/>
      <c r="J333" s="7"/>
      <c r="K333" s="7"/>
      <c r="L333" s="3"/>
    </row>
    <row r="334" spans="1:12" ht="10.5">
      <c r="A334" s="4">
        <v>70</v>
      </c>
      <c r="B334" s="1" t="s">
        <v>224</v>
      </c>
      <c r="C334" s="8" t="s">
        <v>333</v>
      </c>
      <c r="D334" s="11">
        <v>0</v>
      </c>
      <c r="F334" s="3" t="e">
        <f>ROUND((F275+F285+F292+F297+F305+F310+F315+F322+F326+F331+F332),2)</f>
        <v>#NAME?</v>
      </c>
      <c r="G334" s="3">
        <f>ROUND((G275+G285+G292+G297+G305+G310+G315+G322+G326+G331+G332),2)</f>
        <v>0</v>
      </c>
      <c r="H334" s="3">
        <f>ROUND((H275+H285+H292+H297+H305+H310+H315+H322+H326+H331+H332),2)</f>
        <v>0</v>
      </c>
      <c r="I334" s="3">
        <f>ROUND((I275+I285+I292+I297+I305+I310+I315+I322+I326+I331+I332),2)</f>
        <v>0</v>
      </c>
      <c r="J334" s="7">
        <f>ROUND((J275+J285+J292+J297+J305+J310+J315+J322+J326+J331+J332),8)</f>
        <v>0</v>
      </c>
      <c r="K334" s="7">
        <f>ROUND((K275+K285+K292+K297+K305+K310+K315+K322+K326+K331+K332),8)</f>
        <v>0</v>
      </c>
      <c r="L334" s="3">
        <f>ROUND((L275+L285+L292+L297+L305+L310+L315+L322+L326+L331+L332),2)</f>
        <v>0</v>
      </c>
    </row>
    <row r="335" spans="1:12" ht="10.5">
      <c r="A335" s="4">
        <v>71</v>
      </c>
      <c r="B335" s="1" t="s">
        <v>140</v>
      </c>
      <c r="C335" s="8" t="s">
        <v>333</v>
      </c>
      <c r="D335" s="11">
        <v>0</v>
      </c>
      <c r="F335" s="3">
        <f>ROUND((F281+F289+F294+F301+F307+F312+F319+F328+F333),2)</f>
        <v>0</v>
      </c>
      <c r="G335" s="3"/>
      <c r="H335" s="3"/>
      <c r="I335" s="3"/>
      <c r="J335" s="7"/>
      <c r="K335" s="7"/>
      <c r="L335" s="3"/>
    </row>
    <row r="336" spans="1:12" ht="10.5">
      <c r="A336" s="4">
        <v>72</v>
      </c>
      <c r="B336" s="1" t="s">
        <v>141</v>
      </c>
      <c r="C336" s="8" t="s">
        <v>333</v>
      </c>
      <c r="D336" s="11">
        <v>0</v>
      </c>
      <c r="F336" s="3">
        <f>ROUND((F282+F290+F295+F302+F308+F313+F320+F324+F329),2)</f>
        <v>1746.6</v>
      </c>
      <c r="G336" s="3"/>
      <c r="H336" s="3"/>
      <c r="I336" s="3"/>
      <c r="J336" s="7"/>
      <c r="K336" s="7"/>
      <c r="L336" s="3"/>
    </row>
    <row r="337" spans="1:12" ht="10.5">
      <c r="A337" s="4">
        <v>73</v>
      </c>
      <c r="B337" s="1" t="s">
        <v>142</v>
      </c>
      <c r="C337" s="8" t="s">
        <v>333</v>
      </c>
      <c r="D337" s="11">
        <v>0</v>
      </c>
      <c r="F337" s="3">
        <f>ROUND((F283+F291+F296+F303+F309+F314+F321+F325+F330),2)</f>
        <v>1108.26</v>
      </c>
      <c r="G337" s="3"/>
      <c r="H337" s="3"/>
      <c r="I337" s="3"/>
      <c r="J337" s="7"/>
      <c r="K337" s="7"/>
      <c r="L337" s="3"/>
    </row>
    <row r="338" spans="1:12" ht="10.5">
      <c r="A338" s="4">
        <v>74</v>
      </c>
      <c r="B338" s="1" t="s">
        <v>143</v>
      </c>
      <c r="C338" s="8" t="s">
        <v>334</v>
      </c>
      <c r="D338" s="11">
        <v>0</v>
      </c>
      <c r="F338" s="3">
        <f>ROUND(SUM('Базовые цены с учетом расхода'!X44:X46),2)</f>
        <v>0</v>
      </c>
      <c r="G338" s="3"/>
      <c r="H338" s="3"/>
      <c r="I338" s="3"/>
      <c r="J338" s="7"/>
      <c r="K338" s="7"/>
      <c r="L338" s="3">
        <f>ROUND(SUM('Базовые цены с учетом расхода'!X44:X46),2)</f>
        <v>0</v>
      </c>
    </row>
    <row r="339" spans="1:12" ht="10.5">
      <c r="A339" s="4">
        <v>75</v>
      </c>
      <c r="B339" s="1" t="s">
        <v>144</v>
      </c>
      <c r="C339" s="8" t="s">
        <v>334</v>
      </c>
      <c r="D339" s="11">
        <v>0</v>
      </c>
      <c r="F339" s="3">
        <f>ROUND(SUM(G339:N339),2)</f>
        <v>0</v>
      </c>
      <c r="G339" s="3"/>
      <c r="H339" s="3"/>
      <c r="I339" s="3"/>
      <c r="J339" s="7"/>
      <c r="K339" s="7"/>
      <c r="L339" s="3">
        <f>ROUND(SUM('Базовые цены с учетом расхода'!AE44:AE46),2)</f>
        <v>0</v>
      </c>
    </row>
    <row r="340" spans="1:12" ht="10.5">
      <c r="A340" s="4">
        <v>76</v>
      </c>
      <c r="B340" s="1" t="s">
        <v>145</v>
      </c>
      <c r="C340" s="8" t="s">
        <v>334</v>
      </c>
      <c r="D340" s="11">
        <v>0</v>
      </c>
      <c r="F340" s="3">
        <f>ROUND(SUM('Базовые цены с учетом расхода'!C44:C46),2)</f>
        <v>1632.8</v>
      </c>
      <c r="G340" s="3"/>
      <c r="H340" s="3"/>
      <c r="I340" s="3"/>
      <c r="J340" s="7"/>
      <c r="K340" s="7"/>
      <c r="L340" s="3"/>
    </row>
    <row r="341" spans="1:12" ht="10.5">
      <c r="A341" s="4">
        <v>77</v>
      </c>
      <c r="B341" s="1" t="s">
        <v>146</v>
      </c>
      <c r="C341" s="8" t="s">
        <v>334</v>
      </c>
      <c r="D341" s="11">
        <v>0</v>
      </c>
      <c r="F341" s="3">
        <f>ROUND(SUM('Базовые цены с учетом расхода'!E44:E46),2)</f>
        <v>69.94</v>
      </c>
      <c r="G341" s="3"/>
      <c r="H341" s="3"/>
      <c r="I341" s="3"/>
      <c r="J341" s="7"/>
      <c r="K341" s="7"/>
      <c r="L341" s="3"/>
    </row>
    <row r="342" spans="1:12" ht="10.5">
      <c r="A342" s="4">
        <v>78</v>
      </c>
      <c r="B342" s="1" t="s">
        <v>147</v>
      </c>
      <c r="C342" s="8" t="s">
        <v>335</v>
      </c>
      <c r="D342" s="11">
        <v>0</v>
      </c>
      <c r="F342" s="3">
        <f>ROUND((F340+F341),2)</f>
        <v>1702.74</v>
      </c>
      <c r="G342" s="3"/>
      <c r="H342" s="3"/>
      <c r="I342" s="3"/>
      <c r="J342" s="7"/>
      <c r="K342" s="7"/>
      <c r="L342" s="3"/>
    </row>
    <row r="343" spans="1:12" ht="10.5">
      <c r="A343" s="4">
        <v>79</v>
      </c>
      <c r="B343" s="1" t="s">
        <v>148</v>
      </c>
      <c r="C343" s="8" t="s">
        <v>334</v>
      </c>
      <c r="D343" s="11">
        <v>0</v>
      </c>
      <c r="F343" s="3"/>
      <c r="G343" s="3"/>
      <c r="H343" s="3"/>
      <c r="I343" s="3"/>
      <c r="J343" s="7" t="e">
        <f>ROUND(SUM('Базовые цены с учетом расхода'!I44:I46),8)</f>
        <v>#NAME?</v>
      </c>
      <c r="K343" s="7"/>
      <c r="L343" s="3"/>
    </row>
    <row r="344" spans="1:12" ht="10.5">
      <c r="A344" s="4">
        <v>80</v>
      </c>
      <c r="B344" s="1" t="s">
        <v>149</v>
      </c>
      <c r="C344" s="8" t="s">
        <v>334</v>
      </c>
      <c r="D344" s="11">
        <v>0</v>
      </c>
      <c r="F344" s="3"/>
      <c r="G344" s="3"/>
      <c r="H344" s="3"/>
      <c r="I344" s="3"/>
      <c r="J344" s="7" t="e">
        <f>ROUND(SUM('Базовые цены с учетом расхода'!K44:K46),8)</f>
        <v>#NAME?</v>
      </c>
      <c r="K344" s="7"/>
      <c r="L344" s="3"/>
    </row>
    <row r="345" spans="1:12" ht="10.5">
      <c r="A345" s="4">
        <v>81</v>
      </c>
      <c r="B345" s="1" t="s">
        <v>150</v>
      </c>
      <c r="C345" s="8" t="s">
        <v>335</v>
      </c>
      <c r="D345" s="11">
        <v>0</v>
      </c>
      <c r="F345" s="3"/>
      <c r="G345" s="3"/>
      <c r="H345" s="3"/>
      <c r="I345" s="3"/>
      <c r="J345" s="7" t="e">
        <f>ROUND((J343+J344),8)</f>
        <v>#NAME?</v>
      </c>
      <c r="K345" s="7"/>
      <c r="L345" s="3"/>
    </row>
    <row r="347" spans="2:14" ht="10.5">
      <c r="B347" s="83" t="s">
        <v>200</v>
      </c>
      <c r="C347" s="83"/>
      <c r="D347" s="83"/>
      <c r="E347" s="83"/>
      <c r="F347" s="83"/>
      <c r="G347" s="83"/>
      <c r="H347" s="83"/>
      <c r="I347" s="83"/>
      <c r="J347" s="83"/>
      <c r="K347" s="83"/>
      <c r="L347" s="83"/>
      <c r="M347" s="83"/>
      <c r="N347" s="83"/>
    </row>
    <row r="348" spans="2:14" ht="10.5">
      <c r="B348" s="83"/>
      <c r="C348" s="83"/>
      <c r="D348" s="83"/>
      <c r="E348" s="83"/>
      <c r="F348" s="83"/>
      <c r="G348" s="83"/>
      <c r="H348" s="83"/>
      <c r="I348" s="83"/>
      <c r="J348" s="83"/>
      <c r="K348" s="83"/>
      <c r="L348" s="83"/>
      <c r="M348" s="83"/>
      <c r="N348" s="83"/>
    </row>
    <row r="349" spans="1:13" s="5" customFormat="1" ht="10.5">
      <c r="A349" s="2"/>
      <c r="B349" s="5" t="s">
        <v>319</v>
      </c>
      <c r="C349" s="5" t="s">
        <v>320</v>
      </c>
      <c r="D349" s="12" t="s">
        <v>321</v>
      </c>
      <c r="E349" s="5" t="s">
        <v>322</v>
      </c>
      <c r="F349" s="5" t="s">
        <v>323</v>
      </c>
      <c r="G349" s="5" t="s">
        <v>324</v>
      </c>
      <c r="H349" s="5" t="s">
        <v>325</v>
      </c>
      <c r="I349" s="5" t="s">
        <v>326</v>
      </c>
      <c r="J349" s="5" t="s">
        <v>327</v>
      </c>
      <c r="K349" s="5" t="s">
        <v>328</v>
      </c>
      <c r="L349" s="5" t="s">
        <v>329</v>
      </c>
      <c r="M349" s="5" t="s">
        <v>330</v>
      </c>
    </row>
    <row r="350" spans="1:14" ht="10.5">
      <c r="A350" s="4">
        <v>1</v>
      </c>
      <c r="B350" s="1" t="s">
        <v>221</v>
      </c>
      <c r="C350" s="8" t="s">
        <v>331</v>
      </c>
      <c r="D350" s="11">
        <v>0</v>
      </c>
      <c r="E350" s="11"/>
      <c r="F350" s="3">
        <f>ROUND(SUM('Базовые цены с учетом расхода'!B50:B55),2)</f>
        <v>1556.36</v>
      </c>
      <c r="G350" s="3">
        <f>ROUND(SUM('Базовые цены с учетом расхода'!C50:C55),2)</f>
        <v>540.74</v>
      </c>
      <c r="H350" s="3">
        <f>ROUND(SUM('Базовые цены с учетом расхода'!D50:D55),2)</f>
        <v>41.01</v>
      </c>
      <c r="I350" s="3">
        <f>ROUND(SUM('Базовые цены с учетом расхода'!E50:E55),2)</f>
        <v>19.88</v>
      </c>
      <c r="J350" s="7" t="e">
        <f>ROUND(SUM('Базовые цены с учетом расхода'!I50:I55),8)</f>
        <v>#NAME?</v>
      </c>
      <c r="K350" s="7" t="e">
        <f>ROUND(SUM('Базовые цены с учетом расхода'!K50:K55),8)</f>
        <v>#NAME?</v>
      </c>
      <c r="L350" s="3">
        <f>ROUND(SUM('Базовые цены с учетом расхода'!F50:F55),2)</f>
        <v>974.61</v>
      </c>
      <c r="N350" s="11"/>
    </row>
    <row r="351" spans="1:12" ht="10.5">
      <c r="A351" s="4">
        <v>2</v>
      </c>
      <c r="B351" s="1" t="s">
        <v>97</v>
      </c>
      <c r="C351" s="8" t="s">
        <v>332</v>
      </c>
      <c r="D351" s="11">
        <v>0</v>
      </c>
      <c r="F351" s="3">
        <f>ROUND(SUMIF(Определители!I50:I55,"= ",'Базовые цены с учетом расхода'!B50:B55),2)</f>
        <v>0</v>
      </c>
      <c r="G351" s="3">
        <f>ROUND(SUMIF(Определители!I50:I55,"= ",'Базовые цены с учетом расхода'!C50:C55),2)</f>
        <v>0</v>
      </c>
      <c r="H351" s="3">
        <f>ROUND(SUMIF(Определители!I50:I55,"= ",'Базовые цены с учетом расхода'!D50:D55),2)</f>
        <v>0</v>
      </c>
      <c r="I351" s="3">
        <f>ROUND(SUMIF(Определители!I50:I55,"= ",'Базовые цены с учетом расхода'!E50:E55),2)</f>
        <v>0</v>
      </c>
      <c r="J351" s="7">
        <f>ROUND(SUMIF(Определители!I50:I55,"= ",'Базовые цены с учетом расхода'!I50:I55),8)</f>
        <v>0</v>
      </c>
      <c r="K351" s="7">
        <f>ROUND(SUMIF(Определители!I50:I55,"= ",'Базовые цены с учетом расхода'!K50:K55),8)</f>
        <v>0</v>
      </c>
      <c r="L351" s="3">
        <f>ROUND(SUMIF(Определители!I50:I55,"= ",'Базовые цены с учетом расхода'!F50:F55),2)</f>
        <v>0</v>
      </c>
    </row>
    <row r="352" spans="1:12" ht="10.5">
      <c r="A352" s="4">
        <v>3</v>
      </c>
      <c r="B352" s="1" t="s">
        <v>98</v>
      </c>
      <c r="C352" s="8" t="s">
        <v>332</v>
      </c>
      <c r="D352" s="11">
        <v>0</v>
      </c>
      <c r="F352" s="3" t="e">
        <f>ROUND(СУММПРОИЗВЕСЛИ(0.01,Определители!I50:I55," ",'Базовые цены с учетом расхода'!B50:B55,Начисления!X50:X55,0),2)</f>
        <v>#NAME?</v>
      </c>
      <c r="G352" s="3"/>
      <c r="H352" s="3"/>
      <c r="I352" s="3"/>
      <c r="J352" s="7"/>
      <c r="K352" s="7"/>
      <c r="L352" s="3"/>
    </row>
    <row r="353" spans="1:12" ht="10.5">
      <c r="A353" s="4">
        <v>4</v>
      </c>
      <c r="B353" s="1" t="s">
        <v>99</v>
      </c>
      <c r="C353" s="8" t="s">
        <v>332</v>
      </c>
      <c r="D353" s="11">
        <v>0</v>
      </c>
      <c r="F353" s="3" t="e">
        <f>ROUND(СУММПРОИЗВЕСЛИ(0.01,Определители!I50:I55," ",'Базовые цены с учетом расхода'!B50:B55,Начисления!Y50:Y55,0),2)</f>
        <v>#NAME?</v>
      </c>
      <c r="G353" s="3"/>
      <c r="H353" s="3"/>
      <c r="I353" s="3"/>
      <c r="J353" s="7"/>
      <c r="K353" s="7"/>
      <c r="L353" s="3"/>
    </row>
    <row r="354" spans="1:12" ht="10.5">
      <c r="A354" s="4">
        <v>5</v>
      </c>
      <c r="B354" s="1" t="s">
        <v>100</v>
      </c>
      <c r="C354" s="8" t="s">
        <v>332</v>
      </c>
      <c r="D354" s="11">
        <v>0</v>
      </c>
      <c r="F354" s="3" t="e">
        <f>ROUND(ТРАНСПРАСХОД(Определители!B50:B55,Определители!H50:H55,Определители!I50:I55,'Базовые цены с учетом расхода'!B50:B55,Начисления!Z50:Z55,Начисления!AA50:AA55),2)</f>
        <v>#NAME?</v>
      </c>
      <c r="G354" s="3"/>
      <c r="H354" s="3"/>
      <c r="I354" s="3"/>
      <c r="J354" s="7"/>
      <c r="K354" s="7"/>
      <c r="L354" s="3"/>
    </row>
    <row r="355" spans="1:12" ht="10.5">
      <c r="A355" s="4">
        <v>6</v>
      </c>
      <c r="B355" s="1" t="s">
        <v>101</v>
      </c>
      <c r="C355" s="8" t="s">
        <v>332</v>
      </c>
      <c r="D355" s="11">
        <v>0</v>
      </c>
      <c r="F355" s="3" t="e">
        <f>ROUND(СУММПРОИЗВЕСЛИ(0.01,Определители!I50:I55," ",'Базовые цены с учетом расхода'!B50:B55,Начисления!AC50:AC55,0),2)</f>
        <v>#NAME?</v>
      </c>
      <c r="G355" s="3"/>
      <c r="H355" s="3"/>
      <c r="I355" s="3"/>
      <c r="J355" s="7"/>
      <c r="K355" s="7"/>
      <c r="L355" s="3"/>
    </row>
    <row r="356" spans="1:12" ht="10.5">
      <c r="A356" s="4">
        <v>7</v>
      </c>
      <c r="B356" s="1" t="s">
        <v>102</v>
      </c>
      <c r="C356" s="8" t="s">
        <v>332</v>
      </c>
      <c r="D356" s="11">
        <v>0</v>
      </c>
      <c r="F356" s="3" t="e">
        <f>ROUND(СУММПРОИЗВЕСЛИ(0.01,Определители!I50:I55," ",'Базовые цены с учетом расхода'!B50:B55,Начисления!AF50:AF55,0),2)</f>
        <v>#NAME?</v>
      </c>
      <c r="G356" s="3"/>
      <c r="H356" s="3"/>
      <c r="I356" s="3"/>
      <c r="J356" s="7"/>
      <c r="K356" s="7"/>
      <c r="L356" s="3"/>
    </row>
    <row r="357" spans="1:12" ht="10.5">
      <c r="A357" s="4">
        <v>8</v>
      </c>
      <c r="B357" s="1" t="s">
        <v>103</v>
      </c>
      <c r="C357" s="8" t="s">
        <v>332</v>
      </c>
      <c r="D357" s="11">
        <v>0</v>
      </c>
      <c r="F357" s="3" t="e">
        <f>ROUND(ЗАГОТСКЛАДРАСХОД(Определители!B50:B55,Определители!H50:H55,Определители!I50:I55,'Базовые цены с учетом расхода'!B50:B55,Начисления!X50:X55,Начисления!Y50:Y55,Начисления!Z50:Z55,Начисления!AA50:AA55,Начисления!AB50:AB55,Начисления!AC50:AC55,Начисления!AF50:AF55),2)</f>
        <v>#NAME?</v>
      </c>
      <c r="G357" s="3"/>
      <c r="H357" s="3"/>
      <c r="I357" s="3"/>
      <c r="J357" s="7"/>
      <c r="K357" s="7"/>
      <c r="L357" s="3"/>
    </row>
    <row r="358" spans="1:12" ht="10.5">
      <c r="A358" s="4">
        <v>9</v>
      </c>
      <c r="B358" s="1" t="s">
        <v>104</v>
      </c>
      <c r="C358" s="8" t="s">
        <v>332</v>
      </c>
      <c r="D358" s="11">
        <v>0</v>
      </c>
      <c r="F358" s="3" t="e">
        <f>ROUND(СУММПРОИЗВЕСЛИ(1,Определители!I50:I55," ",'Базовые цены с учетом расхода'!M50:M55,Начисления!I50:I55,0),2)</f>
        <v>#NAME?</v>
      </c>
      <c r="G358" s="3"/>
      <c r="H358" s="3"/>
      <c r="I358" s="3"/>
      <c r="J358" s="7"/>
      <c r="K358" s="7"/>
      <c r="L358" s="3"/>
    </row>
    <row r="359" spans="1:12" ht="10.5">
      <c r="A359" s="4">
        <v>10</v>
      </c>
      <c r="B359" s="1" t="s">
        <v>105</v>
      </c>
      <c r="C359" s="8" t="s">
        <v>333</v>
      </c>
      <c r="D359" s="11">
        <v>0</v>
      </c>
      <c r="F359" s="3" t="e">
        <f>ROUND((F358+F369+F389),2)</f>
        <v>#NAME?</v>
      </c>
      <c r="G359" s="3"/>
      <c r="H359" s="3"/>
      <c r="I359" s="3"/>
      <c r="J359" s="7"/>
      <c r="K359" s="7"/>
      <c r="L359" s="3"/>
    </row>
    <row r="360" spans="1:12" ht="10.5">
      <c r="A360" s="4">
        <v>11</v>
      </c>
      <c r="B360" s="1" t="s">
        <v>106</v>
      </c>
      <c r="C360" s="8" t="s">
        <v>333</v>
      </c>
      <c r="D360" s="11">
        <v>0</v>
      </c>
      <c r="F360" s="3" t="e">
        <f>ROUND((F351+F352+F353+F354+F355+F356+F357+F359),2)</f>
        <v>#NAME?</v>
      </c>
      <c r="G360" s="3"/>
      <c r="H360" s="3"/>
      <c r="I360" s="3"/>
      <c r="J360" s="7"/>
      <c r="K360" s="7"/>
      <c r="L360" s="3"/>
    </row>
    <row r="361" spans="1:12" ht="10.5">
      <c r="A361" s="4">
        <v>12</v>
      </c>
      <c r="B361" s="1" t="s">
        <v>107</v>
      </c>
      <c r="C361" s="8" t="s">
        <v>332</v>
      </c>
      <c r="D361" s="11">
        <v>0</v>
      </c>
      <c r="F361" s="3">
        <f>ROUND(SUMIF(Определители!I50:I55,"=1",'Базовые цены с учетом расхода'!B50:B55),2)</f>
        <v>0</v>
      </c>
      <c r="G361" s="3">
        <f>ROUND(SUMIF(Определители!I50:I55,"=1",'Базовые цены с учетом расхода'!C50:C55),2)</f>
        <v>0</v>
      </c>
      <c r="H361" s="3">
        <f>ROUND(SUMIF(Определители!I50:I55,"=1",'Базовые цены с учетом расхода'!D50:D55),2)</f>
        <v>0</v>
      </c>
      <c r="I361" s="3">
        <f>ROUND(SUMIF(Определители!I50:I55,"=1",'Базовые цены с учетом расхода'!E50:E55),2)</f>
        <v>0</v>
      </c>
      <c r="J361" s="7">
        <f>ROUND(SUMIF(Определители!I50:I55,"=1",'Базовые цены с учетом расхода'!I50:I55),8)</f>
        <v>0</v>
      </c>
      <c r="K361" s="7">
        <f>ROUND(SUMIF(Определители!I50:I55,"=1",'Базовые цены с учетом расхода'!K50:K55),8)</f>
        <v>0</v>
      </c>
      <c r="L361" s="3">
        <f>ROUND(SUMIF(Определители!I50:I55,"=1",'Базовые цены с учетом расхода'!F50:F55),2)</f>
        <v>0</v>
      </c>
    </row>
    <row r="362" spans="1:12" ht="10.5">
      <c r="A362" s="4">
        <v>13</v>
      </c>
      <c r="B362" s="1" t="s">
        <v>108</v>
      </c>
      <c r="C362" s="8" t="s">
        <v>332</v>
      </c>
      <c r="D362" s="11">
        <v>0</v>
      </c>
      <c r="F362" s="3"/>
      <c r="G362" s="3"/>
      <c r="H362" s="3"/>
      <c r="I362" s="3"/>
      <c r="J362" s="7"/>
      <c r="K362" s="7"/>
      <c r="L362" s="3"/>
    </row>
    <row r="363" spans="1:12" ht="10.5">
      <c r="A363" s="4">
        <v>14</v>
      </c>
      <c r="B363" s="1" t="s">
        <v>109</v>
      </c>
      <c r="C363" s="8" t="s">
        <v>332</v>
      </c>
      <c r="D363" s="11">
        <v>0</v>
      </c>
      <c r="F363" s="3"/>
      <c r="G363" s="3">
        <f>ROUND(SUMIF(Определители!I50:I55,"=1",'Базовые цены с учетом расхода'!U50:U55),2)</f>
        <v>0</v>
      </c>
      <c r="H363" s="3"/>
      <c r="I363" s="3"/>
      <c r="J363" s="7"/>
      <c r="K363" s="7"/>
      <c r="L363" s="3"/>
    </row>
    <row r="364" spans="1:12" ht="10.5">
      <c r="A364" s="4">
        <v>15</v>
      </c>
      <c r="B364" s="1" t="s">
        <v>110</v>
      </c>
      <c r="C364" s="8" t="s">
        <v>332</v>
      </c>
      <c r="D364" s="11">
        <v>0</v>
      </c>
      <c r="F364" s="3">
        <f>ROUND(SUMIF(Определители!I50:I55,"=1",'Базовые цены с учетом расхода'!V50:V55),2)</f>
        <v>0</v>
      </c>
      <c r="G364" s="3"/>
      <c r="H364" s="3"/>
      <c r="I364" s="3"/>
      <c r="J364" s="7"/>
      <c r="K364" s="7"/>
      <c r="L364" s="3"/>
    </row>
    <row r="365" spans="1:12" ht="10.5">
      <c r="A365" s="4">
        <v>16</v>
      </c>
      <c r="B365" s="1" t="s">
        <v>111</v>
      </c>
      <c r="C365" s="8" t="s">
        <v>332</v>
      </c>
      <c r="D365" s="11">
        <v>0</v>
      </c>
      <c r="F365" s="3" t="e">
        <f>ROUND(СУММЕСЛИ2(Определители!I50:I55,"1",Определители!G50:G55,"1",'Базовые цены с учетом расхода'!B50:B55),2)</f>
        <v>#NAME?</v>
      </c>
      <c r="G365" s="3"/>
      <c r="H365" s="3"/>
      <c r="I365" s="3"/>
      <c r="J365" s="7"/>
      <c r="K365" s="7"/>
      <c r="L365" s="3"/>
    </row>
    <row r="366" spans="1:12" ht="10.5">
      <c r="A366" s="4">
        <v>17</v>
      </c>
      <c r="B366" s="1" t="s">
        <v>112</v>
      </c>
      <c r="C366" s="8" t="s">
        <v>332</v>
      </c>
      <c r="D366" s="11">
        <v>0</v>
      </c>
      <c r="F366" s="3">
        <f>ROUND(SUMIF(Определители!I50:I55,"=1",'Базовые цены с учетом расхода'!H50:H55),2)</f>
        <v>0</v>
      </c>
      <c r="G366" s="3"/>
      <c r="H366" s="3"/>
      <c r="I366" s="3"/>
      <c r="J366" s="7"/>
      <c r="K366" s="7"/>
      <c r="L366" s="3"/>
    </row>
    <row r="367" spans="1:12" ht="10.5">
      <c r="A367" s="4">
        <v>18</v>
      </c>
      <c r="B367" s="1" t="s">
        <v>113</v>
      </c>
      <c r="C367" s="8" t="s">
        <v>332</v>
      </c>
      <c r="D367" s="11">
        <v>0</v>
      </c>
      <c r="F367" s="3">
        <f>ROUND(SUMIF(Определители!I50:I55,"=1",'Базовые цены с учетом расхода'!N50:N55),2)</f>
        <v>0</v>
      </c>
      <c r="G367" s="3"/>
      <c r="H367" s="3"/>
      <c r="I367" s="3"/>
      <c r="J367" s="7"/>
      <c r="K367" s="7"/>
      <c r="L367" s="3"/>
    </row>
    <row r="368" spans="1:12" ht="10.5">
      <c r="A368" s="4">
        <v>19</v>
      </c>
      <c r="B368" s="1" t="s">
        <v>114</v>
      </c>
      <c r="C368" s="8" t="s">
        <v>332</v>
      </c>
      <c r="D368" s="11">
        <v>0</v>
      </c>
      <c r="F368" s="3">
        <f>ROUND(SUMIF(Определители!I50:I55,"=1",'Базовые цены с учетом расхода'!O50:O55),2)</f>
        <v>0</v>
      </c>
      <c r="G368" s="3"/>
      <c r="H368" s="3"/>
      <c r="I368" s="3"/>
      <c r="J368" s="7"/>
      <c r="K368" s="7"/>
      <c r="L368" s="3"/>
    </row>
    <row r="369" spans="1:12" ht="10.5">
      <c r="A369" s="4">
        <v>20</v>
      </c>
      <c r="B369" s="1" t="s">
        <v>105</v>
      </c>
      <c r="C369" s="8" t="s">
        <v>332</v>
      </c>
      <c r="D369" s="11">
        <v>0</v>
      </c>
      <c r="F369" s="3" t="e">
        <f>ROUND(СУММПРОИЗВЕСЛИ(1,Определители!I50:I55," ",'Базовые цены с учетом расхода'!M50:M55,Начисления!I50:I55,0),2)</f>
        <v>#NAME?</v>
      </c>
      <c r="G369" s="3"/>
      <c r="H369" s="3"/>
      <c r="I369" s="3"/>
      <c r="J369" s="7"/>
      <c r="K369" s="7"/>
      <c r="L369" s="3"/>
    </row>
    <row r="370" spans="1:12" ht="10.5">
      <c r="A370" s="4">
        <v>21</v>
      </c>
      <c r="B370" s="1" t="s">
        <v>115</v>
      </c>
      <c r="C370" s="8" t="s">
        <v>333</v>
      </c>
      <c r="D370" s="11">
        <v>0</v>
      </c>
      <c r="F370" s="3">
        <f>ROUND((F361+F367+F368),2)</f>
        <v>0</v>
      </c>
      <c r="G370" s="3"/>
      <c r="H370" s="3"/>
      <c r="I370" s="3"/>
      <c r="J370" s="7"/>
      <c r="K370" s="7"/>
      <c r="L370" s="3"/>
    </row>
    <row r="371" spans="1:12" ht="10.5">
      <c r="A371" s="4">
        <v>22</v>
      </c>
      <c r="B371" s="1" t="s">
        <v>116</v>
      </c>
      <c r="C371" s="8" t="s">
        <v>332</v>
      </c>
      <c r="D371" s="11">
        <v>0</v>
      </c>
      <c r="F371" s="3">
        <f>ROUND(SUMIF(Определители!I50:I55,"=2",'Базовые цены с учетом расхода'!B50:B55),2)</f>
        <v>1556.36</v>
      </c>
      <c r="G371" s="3">
        <f>ROUND(SUMIF(Определители!I50:I55,"=2",'Базовые цены с учетом расхода'!C50:C55),2)</f>
        <v>540.74</v>
      </c>
      <c r="H371" s="3">
        <f>ROUND(SUMIF(Определители!I50:I55,"=2",'Базовые цены с учетом расхода'!D50:D55),2)</f>
        <v>41.01</v>
      </c>
      <c r="I371" s="3">
        <f>ROUND(SUMIF(Определители!I50:I55,"=2",'Базовые цены с учетом расхода'!E50:E55),2)</f>
        <v>19.88</v>
      </c>
      <c r="J371" s="7" t="e">
        <f>ROUND(SUMIF(Определители!I50:I55,"=2",'Базовые цены с учетом расхода'!I50:I55),8)</f>
        <v>#NAME?</v>
      </c>
      <c r="K371" s="7" t="e">
        <f>ROUND(SUMIF(Определители!I50:I55,"=2",'Базовые цены с учетом расхода'!K50:K55),8)</f>
        <v>#NAME?</v>
      </c>
      <c r="L371" s="3">
        <f>ROUND(SUMIF(Определители!I50:I55,"=2",'Базовые цены с учетом расхода'!F50:F55),2)</f>
        <v>974.61</v>
      </c>
    </row>
    <row r="372" spans="1:12" ht="10.5">
      <c r="A372" s="4">
        <v>23</v>
      </c>
      <c r="B372" s="1" t="s">
        <v>108</v>
      </c>
      <c r="C372" s="8" t="s">
        <v>332</v>
      </c>
      <c r="D372" s="11">
        <v>0</v>
      </c>
      <c r="F372" s="3"/>
      <c r="G372" s="3"/>
      <c r="H372" s="3"/>
      <c r="I372" s="3"/>
      <c r="J372" s="7"/>
      <c r="K372" s="7"/>
      <c r="L372" s="3"/>
    </row>
    <row r="373" spans="1:12" ht="10.5">
      <c r="A373" s="4">
        <v>24</v>
      </c>
      <c r="B373" s="1" t="s">
        <v>117</v>
      </c>
      <c r="C373" s="8" t="s">
        <v>332</v>
      </c>
      <c r="D373" s="11">
        <v>0</v>
      </c>
      <c r="F373" s="3" t="e">
        <f>ROUND(СУММЕСЛИ2(Определители!I50:I55,"2",Определители!G50:G55,"1",'Базовые цены с учетом расхода'!B50:B55),2)</f>
        <v>#NAME?</v>
      </c>
      <c r="G373" s="3"/>
      <c r="H373" s="3"/>
      <c r="I373" s="3"/>
      <c r="J373" s="7"/>
      <c r="K373" s="7"/>
      <c r="L373" s="3"/>
    </row>
    <row r="374" spans="1:12" ht="10.5">
      <c r="A374" s="4">
        <v>25</v>
      </c>
      <c r="B374" s="1" t="s">
        <v>112</v>
      </c>
      <c r="C374" s="8" t="s">
        <v>332</v>
      </c>
      <c r="D374" s="11">
        <v>0</v>
      </c>
      <c r="F374" s="3">
        <f>ROUND(SUMIF(Определители!I50:I55,"=2",'Базовые цены с учетом расхода'!H50:H55),2)</f>
        <v>0</v>
      </c>
      <c r="G374" s="3"/>
      <c r="H374" s="3"/>
      <c r="I374" s="3"/>
      <c r="J374" s="7"/>
      <c r="K374" s="7"/>
      <c r="L374" s="3"/>
    </row>
    <row r="375" spans="1:12" ht="10.5">
      <c r="A375" s="4">
        <v>26</v>
      </c>
      <c r="B375" s="1" t="s">
        <v>113</v>
      </c>
      <c r="C375" s="8" t="s">
        <v>332</v>
      </c>
      <c r="D375" s="11">
        <v>0</v>
      </c>
      <c r="F375" s="3">
        <f>ROUND(SUMIF(Определители!I50:I55,"=2",'Базовые цены с учетом расхода'!N50:N55),2)</f>
        <v>527.84</v>
      </c>
      <c r="G375" s="3"/>
      <c r="H375" s="3"/>
      <c r="I375" s="3"/>
      <c r="J375" s="7"/>
      <c r="K375" s="7"/>
      <c r="L375" s="3"/>
    </row>
    <row r="376" spans="1:12" ht="10.5">
      <c r="A376" s="4">
        <v>27</v>
      </c>
      <c r="B376" s="1" t="s">
        <v>114</v>
      </c>
      <c r="C376" s="8" t="s">
        <v>332</v>
      </c>
      <c r="D376" s="11">
        <v>0</v>
      </c>
      <c r="F376" s="3">
        <f>ROUND(SUMIF(Определители!I50:I55,"=2",'Базовые цены с учетом расхода'!O50:O55),2)</f>
        <v>265.67</v>
      </c>
      <c r="G376" s="3"/>
      <c r="H376" s="3"/>
      <c r="I376" s="3"/>
      <c r="J376" s="7"/>
      <c r="K376" s="7"/>
      <c r="L376" s="3"/>
    </row>
    <row r="377" spans="1:12" ht="10.5">
      <c r="A377" s="4">
        <v>28</v>
      </c>
      <c r="B377" s="1" t="s">
        <v>120</v>
      </c>
      <c r="C377" s="8" t="s">
        <v>333</v>
      </c>
      <c r="D377" s="11">
        <v>0</v>
      </c>
      <c r="F377" s="3">
        <f>ROUND((F371+F375+F376),2)</f>
        <v>2349.87</v>
      </c>
      <c r="G377" s="3"/>
      <c r="H377" s="3"/>
      <c r="I377" s="3"/>
      <c r="J377" s="7"/>
      <c r="K377" s="7"/>
      <c r="L377" s="3"/>
    </row>
    <row r="378" spans="1:12" ht="10.5">
      <c r="A378" s="4">
        <v>29</v>
      </c>
      <c r="B378" s="1" t="s">
        <v>121</v>
      </c>
      <c r="C378" s="8" t="s">
        <v>332</v>
      </c>
      <c r="D378" s="11">
        <v>0</v>
      </c>
      <c r="F378" s="3">
        <f>ROUND(SUMIF(Определители!I50:I55,"=3",'Базовые цены с учетом расхода'!B50:B55),2)</f>
        <v>0</v>
      </c>
      <c r="G378" s="3">
        <f>ROUND(SUMIF(Определители!I50:I55,"=3",'Базовые цены с учетом расхода'!C50:C55),2)</f>
        <v>0</v>
      </c>
      <c r="H378" s="3">
        <f>ROUND(SUMIF(Определители!I50:I55,"=3",'Базовые цены с учетом расхода'!D50:D55),2)</f>
        <v>0</v>
      </c>
      <c r="I378" s="3">
        <f>ROUND(SUMIF(Определители!I50:I55,"=3",'Базовые цены с учетом расхода'!E50:E55),2)</f>
        <v>0</v>
      </c>
      <c r="J378" s="7">
        <f>ROUND(SUMIF(Определители!I50:I55,"=3",'Базовые цены с учетом расхода'!I50:I55),8)</f>
        <v>0</v>
      </c>
      <c r="K378" s="7">
        <f>ROUND(SUMIF(Определители!I50:I55,"=3",'Базовые цены с учетом расхода'!K50:K55),8)</f>
        <v>0</v>
      </c>
      <c r="L378" s="3">
        <f>ROUND(SUMIF(Определители!I50:I55,"=3",'Базовые цены с учетом расхода'!F50:F55),2)</f>
        <v>0</v>
      </c>
    </row>
    <row r="379" spans="1:12" ht="10.5">
      <c r="A379" s="4">
        <v>30</v>
      </c>
      <c r="B379" s="1" t="s">
        <v>112</v>
      </c>
      <c r="C379" s="8" t="s">
        <v>332</v>
      </c>
      <c r="D379" s="11">
        <v>0</v>
      </c>
      <c r="F379" s="3">
        <f>ROUND(SUMIF(Определители!I50:I55,"=3",'Базовые цены с учетом расхода'!H50:H55),2)</f>
        <v>0</v>
      </c>
      <c r="G379" s="3"/>
      <c r="H379" s="3"/>
      <c r="I379" s="3"/>
      <c r="J379" s="7"/>
      <c r="K379" s="7"/>
      <c r="L379" s="3"/>
    </row>
    <row r="380" spans="1:12" ht="10.5">
      <c r="A380" s="4">
        <v>31</v>
      </c>
      <c r="B380" s="1" t="s">
        <v>113</v>
      </c>
      <c r="C380" s="8" t="s">
        <v>332</v>
      </c>
      <c r="D380" s="11">
        <v>0</v>
      </c>
      <c r="F380" s="3">
        <f>ROUND(SUMIF(Определители!I50:I55,"=3",'Базовые цены с учетом расхода'!N50:N55),2)</f>
        <v>0</v>
      </c>
      <c r="G380" s="3"/>
      <c r="H380" s="3"/>
      <c r="I380" s="3"/>
      <c r="J380" s="7"/>
      <c r="K380" s="7"/>
      <c r="L380" s="3"/>
    </row>
    <row r="381" spans="1:12" ht="10.5">
      <c r="A381" s="4">
        <v>32</v>
      </c>
      <c r="B381" s="1" t="s">
        <v>114</v>
      </c>
      <c r="C381" s="8" t="s">
        <v>332</v>
      </c>
      <c r="D381" s="11">
        <v>0</v>
      </c>
      <c r="F381" s="3">
        <f>ROUND(SUMIF(Определители!I50:I55,"=3",'Базовые цены с учетом расхода'!O50:O55),2)</f>
        <v>0</v>
      </c>
      <c r="G381" s="3"/>
      <c r="H381" s="3"/>
      <c r="I381" s="3"/>
      <c r="J381" s="7"/>
      <c r="K381" s="7"/>
      <c r="L381" s="3"/>
    </row>
    <row r="382" spans="1:12" ht="10.5">
      <c r="A382" s="4">
        <v>33</v>
      </c>
      <c r="B382" s="1" t="s">
        <v>122</v>
      </c>
      <c r="C382" s="8" t="s">
        <v>333</v>
      </c>
      <c r="D382" s="11">
        <v>0</v>
      </c>
      <c r="F382" s="3">
        <f>ROUND((F378+F380+F381),2)</f>
        <v>0</v>
      </c>
      <c r="G382" s="3"/>
      <c r="H382" s="3"/>
      <c r="I382" s="3"/>
      <c r="J382" s="7"/>
      <c r="K382" s="7"/>
      <c r="L382" s="3"/>
    </row>
    <row r="383" spans="1:12" ht="10.5">
      <c r="A383" s="4">
        <v>34</v>
      </c>
      <c r="B383" s="1" t="s">
        <v>123</v>
      </c>
      <c r="C383" s="8" t="s">
        <v>332</v>
      </c>
      <c r="D383" s="11">
        <v>0</v>
      </c>
      <c r="F383" s="3">
        <f>ROUND(SUMIF(Определители!I50:I55,"=4",'Базовые цены с учетом расхода'!B50:B55),2)</f>
        <v>0</v>
      </c>
      <c r="G383" s="3">
        <f>ROUND(SUMIF(Определители!I50:I55,"=4",'Базовые цены с учетом расхода'!C50:C55),2)</f>
        <v>0</v>
      </c>
      <c r="H383" s="3">
        <f>ROUND(SUMIF(Определители!I50:I55,"=4",'Базовые цены с учетом расхода'!D50:D55),2)</f>
        <v>0</v>
      </c>
      <c r="I383" s="3">
        <f>ROUND(SUMIF(Определители!I50:I55,"=4",'Базовые цены с учетом расхода'!E50:E55),2)</f>
        <v>0</v>
      </c>
      <c r="J383" s="7">
        <f>ROUND(SUMIF(Определители!I50:I55,"=4",'Базовые цены с учетом расхода'!I50:I55),8)</f>
        <v>0</v>
      </c>
      <c r="K383" s="7">
        <f>ROUND(SUMIF(Определители!I50:I55,"=4",'Базовые цены с учетом расхода'!K50:K55),8)</f>
        <v>0</v>
      </c>
      <c r="L383" s="3">
        <f>ROUND(SUMIF(Определители!I50:I55,"=4",'Базовые цены с учетом расхода'!F50:F55),2)</f>
        <v>0</v>
      </c>
    </row>
    <row r="384" spans="1:12" ht="10.5">
      <c r="A384" s="4">
        <v>35</v>
      </c>
      <c r="B384" s="1" t="s">
        <v>108</v>
      </c>
      <c r="C384" s="8" t="s">
        <v>332</v>
      </c>
      <c r="D384" s="11">
        <v>0</v>
      </c>
      <c r="F384" s="3"/>
      <c r="G384" s="3"/>
      <c r="H384" s="3"/>
      <c r="I384" s="3"/>
      <c r="J384" s="7"/>
      <c r="K384" s="7"/>
      <c r="L384" s="3"/>
    </row>
    <row r="385" spans="1:12" ht="10.5">
      <c r="A385" s="4">
        <v>36</v>
      </c>
      <c r="B385" s="1" t="s">
        <v>124</v>
      </c>
      <c r="C385" s="8" t="s">
        <v>332</v>
      </c>
      <c r="D385" s="11">
        <v>0</v>
      </c>
      <c r="F385" s="3"/>
      <c r="G385" s="3"/>
      <c r="H385" s="3"/>
      <c r="I385" s="3"/>
      <c r="J385" s="7"/>
      <c r="K385" s="7"/>
      <c r="L385" s="3"/>
    </row>
    <row r="386" spans="1:12" ht="10.5">
      <c r="A386" s="4">
        <v>37</v>
      </c>
      <c r="B386" s="1" t="s">
        <v>112</v>
      </c>
      <c r="C386" s="8" t="s">
        <v>332</v>
      </c>
      <c r="D386" s="11">
        <v>0</v>
      </c>
      <c r="F386" s="3">
        <f>ROUND(SUMIF(Определители!I50:I55,"=4",'Базовые цены с учетом расхода'!H50:H55),2)</f>
        <v>0</v>
      </c>
      <c r="G386" s="3"/>
      <c r="H386" s="3"/>
      <c r="I386" s="3"/>
      <c r="J386" s="7"/>
      <c r="K386" s="7"/>
      <c r="L386" s="3"/>
    </row>
    <row r="387" spans="1:12" ht="10.5">
      <c r="A387" s="4">
        <v>38</v>
      </c>
      <c r="B387" s="1" t="s">
        <v>113</v>
      </c>
      <c r="C387" s="8" t="s">
        <v>332</v>
      </c>
      <c r="D387" s="11">
        <v>0</v>
      </c>
      <c r="F387" s="3">
        <f>ROUND(SUMIF(Определители!I50:I55,"=4",'Базовые цены с учетом расхода'!N50:N55),2)</f>
        <v>0</v>
      </c>
      <c r="G387" s="3"/>
      <c r="H387" s="3"/>
      <c r="I387" s="3"/>
      <c r="J387" s="7"/>
      <c r="K387" s="7"/>
      <c r="L387" s="3"/>
    </row>
    <row r="388" spans="1:12" ht="10.5">
      <c r="A388" s="4">
        <v>39</v>
      </c>
      <c r="B388" s="1" t="s">
        <v>114</v>
      </c>
      <c r="C388" s="8" t="s">
        <v>332</v>
      </c>
      <c r="D388" s="11">
        <v>0</v>
      </c>
      <c r="F388" s="3">
        <f>ROUND(SUMIF(Определители!I50:I55,"=4",'Базовые цены с учетом расхода'!O50:O55),2)</f>
        <v>0</v>
      </c>
      <c r="G388" s="3"/>
      <c r="H388" s="3"/>
      <c r="I388" s="3"/>
      <c r="J388" s="7"/>
      <c r="K388" s="7"/>
      <c r="L388" s="3"/>
    </row>
    <row r="389" spans="1:12" ht="10.5">
      <c r="A389" s="4">
        <v>40</v>
      </c>
      <c r="B389" s="1" t="s">
        <v>105</v>
      </c>
      <c r="C389" s="8" t="s">
        <v>332</v>
      </c>
      <c r="D389" s="11">
        <v>0</v>
      </c>
      <c r="F389" s="3" t="e">
        <f>ROUND(СУММПРОИЗВЕСЛИ(1,Определители!I50:I55," ",'Базовые цены с учетом расхода'!M50:M55,Начисления!I50:I55,0),2)</f>
        <v>#NAME?</v>
      </c>
      <c r="G389" s="3"/>
      <c r="H389" s="3"/>
      <c r="I389" s="3"/>
      <c r="J389" s="7"/>
      <c r="K389" s="7"/>
      <c r="L389" s="3"/>
    </row>
    <row r="390" spans="1:12" ht="10.5">
      <c r="A390" s="4">
        <v>41</v>
      </c>
      <c r="B390" s="1" t="s">
        <v>125</v>
      </c>
      <c r="C390" s="8" t="s">
        <v>333</v>
      </c>
      <c r="D390" s="11">
        <v>0</v>
      </c>
      <c r="F390" s="3">
        <f>ROUND((F383+F387+F388),2)</f>
        <v>0</v>
      </c>
      <c r="G390" s="3"/>
      <c r="H390" s="3"/>
      <c r="I390" s="3"/>
      <c r="J390" s="7"/>
      <c r="K390" s="7"/>
      <c r="L390" s="3"/>
    </row>
    <row r="391" spans="1:12" ht="10.5">
      <c r="A391" s="4">
        <v>42</v>
      </c>
      <c r="B391" s="1" t="s">
        <v>126</v>
      </c>
      <c r="C391" s="8" t="s">
        <v>332</v>
      </c>
      <c r="D391" s="11">
        <v>0</v>
      </c>
      <c r="F391" s="3">
        <f>ROUND(SUMIF(Определители!I50:I55,"=5",'Базовые цены с учетом расхода'!B50:B55),2)</f>
        <v>0</v>
      </c>
      <c r="G391" s="3">
        <f>ROUND(SUMIF(Определители!I50:I55,"=5",'Базовые цены с учетом расхода'!C50:C55),2)</f>
        <v>0</v>
      </c>
      <c r="H391" s="3">
        <f>ROUND(SUMIF(Определители!I50:I55,"=5",'Базовые цены с учетом расхода'!D50:D55),2)</f>
        <v>0</v>
      </c>
      <c r="I391" s="3">
        <f>ROUND(SUMIF(Определители!I50:I55,"=5",'Базовые цены с учетом расхода'!E50:E55),2)</f>
        <v>0</v>
      </c>
      <c r="J391" s="7">
        <f>ROUND(SUMIF(Определители!I50:I55,"=5",'Базовые цены с учетом расхода'!I50:I55),8)</f>
        <v>0</v>
      </c>
      <c r="K391" s="7">
        <f>ROUND(SUMIF(Определители!I50:I55,"=5",'Базовые цены с учетом расхода'!K50:K55),8)</f>
        <v>0</v>
      </c>
      <c r="L391" s="3">
        <f>ROUND(SUMIF(Определители!I50:I55,"=5",'Базовые цены с учетом расхода'!F50:F55),2)</f>
        <v>0</v>
      </c>
    </row>
    <row r="392" spans="1:12" ht="10.5">
      <c r="A392" s="4">
        <v>43</v>
      </c>
      <c r="B392" s="1" t="s">
        <v>112</v>
      </c>
      <c r="C392" s="8" t="s">
        <v>332</v>
      </c>
      <c r="D392" s="11">
        <v>0</v>
      </c>
      <c r="F392" s="3">
        <f>ROUND(SUMIF(Определители!I50:I55,"=5",'Базовые цены с учетом расхода'!H50:H55),2)</f>
        <v>0</v>
      </c>
      <c r="G392" s="3"/>
      <c r="H392" s="3"/>
      <c r="I392" s="3"/>
      <c r="J392" s="7"/>
      <c r="K392" s="7"/>
      <c r="L392" s="3"/>
    </row>
    <row r="393" spans="1:12" ht="10.5">
      <c r="A393" s="4">
        <v>44</v>
      </c>
      <c r="B393" s="1" t="s">
        <v>113</v>
      </c>
      <c r="C393" s="8" t="s">
        <v>332</v>
      </c>
      <c r="D393" s="11">
        <v>0</v>
      </c>
      <c r="F393" s="3">
        <f>ROUND(SUMIF(Определители!I50:I55,"=5",'Базовые цены с учетом расхода'!N50:N55),2)</f>
        <v>0</v>
      </c>
      <c r="G393" s="3"/>
      <c r="H393" s="3"/>
      <c r="I393" s="3"/>
      <c r="J393" s="7"/>
      <c r="K393" s="7"/>
      <c r="L393" s="3"/>
    </row>
    <row r="394" spans="1:12" ht="10.5">
      <c r="A394" s="4">
        <v>45</v>
      </c>
      <c r="B394" s="1" t="s">
        <v>114</v>
      </c>
      <c r="C394" s="8" t="s">
        <v>332</v>
      </c>
      <c r="D394" s="11">
        <v>0</v>
      </c>
      <c r="F394" s="3">
        <f>ROUND(SUMIF(Определители!I50:I55,"=5",'Базовые цены с учетом расхода'!O50:O55),2)</f>
        <v>0</v>
      </c>
      <c r="G394" s="3"/>
      <c r="H394" s="3"/>
      <c r="I394" s="3"/>
      <c r="J394" s="7"/>
      <c r="K394" s="7"/>
      <c r="L394" s="3"/>
    </row>
    <row r="395" spans="1:12" ht="10.5">
      <c r="A395" s="4">
        <v>46</v>
      </c>
      <c r="B395" s="1" t="s">
        <v>127</v>
      </c>
      <c r="C395" s="8" t="s">
        <v>333</v>
      </c>
      <c r="D395" s="11">
        <v>0</v>
      </c>
      <c r="F395" s="3">
        <f>ROUND((F391+F393+F394),2)</f>
        <v>0</v>
      </c>
      <c r="G395" s="3"/>
      <c r="H395" s="3"/>
      <c r="I395" s="3"/>
      <c r="J395" s="7"/>
      <c r="K395" s="7"/>
      <c r="L395" s="3"/>
    </row>
    <row r="396" spans="1:12" ht="10.5">
      <c r="A396" s="4">
        <v>47</v>
      </c>
      <c r="B396" s="1" t="s">
        <v>128</v>
      </c>
      <c r="C396" s="8" t="s">
        <v>332</v>
      </c>
      <c r="D396" s="11">
        <v>0</v>
      </c>
      <c r="F396" s="3">
        <f>ROUND(SUMIF(Определители!I50:I55,"=6",'Базовые цены с учетом расхода'!B50:B55),2)</f>
        <v>0</v>
      </c>
      <c r="G396" s="3">
        <f>ROUND(SUMIF(Определители!I50:I55,"=6",'Базовые цены с учетом расхода'!C50:C55),2)</f>
        <v>0</v>
      </c>
      <c r="H396" s="3">
        <f>ROUND(SUMIF(Определители!I50:I55,"=6",'Базовые цены с учетом расхода'!D50:D55),2)</f>
        <v>0</v>
      </c>
      <c r="I396" s="3">
        <f>ROUND(SUMIF(Определители!I50:I55,"=6",'Базовые цены с учетом расхода'!E50:E55),2)</f>
        <v>0</v>
      </c>
      <c r="J396" s="7">
        <f>ROUND(SUMIF(Определители!I50:I55,"=6",'Базовые цены с учетом расхода'!I50:I55),8)</f>
        <v>0</v>
      </c>
      <c r="K396" s="7">
        <f>ROUND(SUMIF(Определители!I50:I55,"=6",'Базовые цены с учетом расхода'!K50:K55),8)</f>
        <v>0</v>
      </c>
      <c r="L396" s="3">
        <f>ROUND(SUMIF(Определители!I50:I55,"=6",'Базовые цены с учетом расхода'!F50:F55),2)</f>
        <v>0</v>
      </c>
    </row>
    <row r="397" spans="1:12" ht="10.5">
      <c r="A397" s="4">
        <v>48</v>
      </c>
      <c r="B397" s="1" t="s">
        <v>112</v>
      </c>
      <c r="C397" s="8" t="s">
        <v>332</v>
      </c>
      <c r="D397" s="11">
        <v>0</v>
      </c>
      <c r="F397" s="3">
        <f>ROUND(SUMIF(Определители!I50:I55,"=6",'Базовые цены с учетом расхода'!H50:H55),2)</f>
        <v>0</v>
      </c>
      <c r="G397" s="3"/>
      <c r="H397" s="3"/>
      <c r="I397" s="3"/>
      <c r="J397" s="7"/>
      <c r="K397" s="7"/>
      <c r="L397" s="3"/>
    </row>
    <row r="398" spans="1:12" ht="10.5">
      <c r="A398" s="4">
        <v>49</v>
      </c>
      <c r="B398" s="1" t="s">
        <v>113</v>
      </c>
      <c r="C398" s="8" t="s">
        <v>332</v>
      </c>
      <c r="D398" s="11">
        <v>0</v>
      </c>
      <c r="F398" s="3">
        <f>ROUND(SUMIF(Определители!I50:I55,"=6",'Базовые цены с учетом расхода'!N50:N55),2)</f>
        <v>0</v>
      </c>
      <c r="G398" s="3"/>
      <c r="H398" s="3"/>
      <c r="I398" s="3"/>
      <c r="J398" s="7"/>
      <c r="K398" s="7"/>
      <c r="L398" s="3"/>
    </row>
    <row r="399" spans="1:12" ht="10.5">
      <c r="A399" s="4">
        <v>50</v>
      </c>
      <c r="B399" s="1" t="s">
        <v>114</v>
      </c>
      <c r="C399" s="8" t="s">
        <v>332</v>
      </c>
      <c r="D399" s="11">
        <v>0</v>
      </c>
      <c r="F399" s="3">
        <f>ROUND(SUMIF(Определители!I50:I55,"=6",'Базовые цены с учетом расхода'!O50:O55),2)</f>
        <v>0</v>
      </c>
      <c r="G399" s="3"/>
      <c r="H399" s="3"/>
      <c r="I399" s="3"/>
      <c r="J399" s="7"/>
      <c r="K399" s="7"/>
      <c r="L399" s="3"/>
    </row>
    <row r="400" spans="1:12" ht="10.5">
      <c r="A400" s="4">
        <v>51</v>
      </c>
      <c r="B400" s="1" t="s">
        <v>129</v>
      </c>
      <c r="C400" s="8" t="s">
        <v>333</v>
      </c>
      <c r="D400" s="11">
        <v>0</v>
      </c>
      <c r="F400" s="3">
        <f>ROUND((F396+F398+F399),2)</f>
        <v>0</v>
      </c>
      <c r="G400" s="3"/>
      <c r="H400" s="3"/>
      <c r="I400" s="3"/>
      <c r="J400" s="7"/>
      <c r="K400" s="7"/>
      <c r="L400" s="3"/>
    </row>
    <row r="401" spans="1:12" ht="10.5">
      <c r="A401" s="4">
        <v>52</v>
      </c>
      <c r="B401" s="1" t="s">
        <v>130</v>
      </c>
      <c r="C401" s="8" t="s">
        <v>332</v>
      </c>
      <c r="D401" s="11">
        <v>0</v>
      </c>
      <c r="F401" s="3">
        <f>ROUND(SUMIF(Определители!I50:I55,"=7",'Базовые цены с учетом расхода'!B50:B55),2)</f>
        <v>0</v>
      </c>
      <c r="G401" s="3">
        <f>ROUND(SUMIF(Определители!I50:I55,"=7",'Базовые цены с учетом расхода'!C50:C55),2)</f>
        <v>0</v>
      </c>
      <c r="H401" s="3">
        <f>ROUND(SUMIF(Определители!I50:I55,"=7",'Базовые цены с учетом расхода'!D50:D55),2)</f>
        <v>0</v>
      </c>
      <c r="I401" s="3">
        <f>ROUND(SUMIF(Определители!I50:I55,"=7",'Базовые цены с учетом расхода'!E50:E55),2)</f>
        <v>0</v>
      </c>
      <c r="J401" s="7">
        <f>ROUND(SUMIF(Определители!I50:I55,"=7",'Базовые цены с учетом расхода'!I50:I55),8)</f>
        <v>0</v>
      </c>
      <c r="K401" s="7">
        <f>ROUND(SUMIF(Определители!I50:I55,"=7",'Базовые цены с учетом расхода'!K50:K55),8)</f>
        <v>0</v>
      </c>
      <c r="L401" s="3">
        <f>ROUND(SUMIF(Определители!I50:I55,"=7",'Базовые цены с учетом расхода'!F50:F55),2)</f>
        <v>0</v>
      </c>
    </row>
    <row r="402" spans="1:12" ht="10.5">
      <c r="A402" s="4">
        <v>53</v>
      </c>
      <c r="B402" s="1" t="s">
        <v>108</v>
      </c>
      <c r="C402" s="8" t="s">
        <v>332</v>
      </c>
      <c r="D402" s="11">
        <v>0</v>
      </c>
      <c r="F402" s="3"/>
      <c r="G402" s="3"/>
      <c r="H402" s="3"/>
      <c r="I402" s="3"/>
      <c r="J402" s="7"/>
      <c r="K402" s="7"/>
      <c r="L402" s="3"/>
    </row>
    <row r="403" spans="1:12" ht="10.5">
      <c r="A403" s="4">
        <v>54</v>
      </c>
      <c r="B403" s="1" t="s">
        <v>131</v>
      </c>
      <c r="C403" s="8" t="s">
        <v>332</v>
      </c>
      <c r="D403" s="11">
        <v>0</v>
      </c>
      <c r="F403" s="3" t="e">
        <f>ROUND(СУММЕСЛИ2(Определители!I50:I55,"2",Определители!G50:G55,"1",'Базовые цены с учетом расхода'!B50:B55),2)</f>
        <v>#NAME?</v>
      </c>
      <c r="G403" s="3"/>
      <c r="H403" s="3"/>
      <c r="I403" s="3"/>
      <c r="J403" s="7"/>
      <c r="K403" s="7"/>
      <c r="L403" s="3"/>
    </row>
    <row r="404" spans="1:12" ht="10.5">
      <c r="A404" s="4">
        <v>55</v>
      </c>
      <c r="B404" s="1" t="s">
        <v>112</v>
      </c>
      <c r="C404" s="8" t="s">
        <v>332</v>
      </c>
      <c r="D404" s="11">
        <v>0</v>
      </c>
      <c r="F404" s="3">
        <f>ROUND(SUMIF(Определители!I50:I55,"=7",'Базовые цены с учетом расхода'!H50:H55),2)</f>
        <v>0</v>
      </c>
      <c r="G404" s="3"/>
      <c r="H404" s="3"/>
      <c r="I404" s="3"/>
      <c r="J404" s="7"/>
      <c r="K404" s="7"/>
      <c r="L404" s="3"/>
    </row>
    <row r="405" spans="1:12" ht="10.5">
      <c r="A405" s="4">
        <v>56</v>
      </c>
      <c r="B405" s="1" t="s">
        <v>132</v>
      </c>
      <c r="C405" s="8" t="s">
        <v>332</v>
      </c>
      <c r="D405" s="11">
        <v>0</v>
      </c>
      <c r="F405" s="3">
        <f>ROUND(SUMIF(Определители!I50:I55,"=7",'Базовые цены с учетом расхода'!N50:N55),2)</f>
        <v>0</v>
      </c>
      <c r="G405" s="3"/>
      <c r="H405" s="3"/>
      <c r="I405" s="3"/>
      <c r="J405" s="7"/>
      <c r="K405" s="7"/>
      <c r="L405" s="3"/>
    </row>
    <row r="406" spans="1:12" ht="10.5">
      <c r="A406" s="4">
        <v>57</v>
      </c>
      <c r="B406" s="1" t="s">
        <v>114</v>
      </c>
      <c r="C406" s="8" t="s">
        <v>332</v>
      </c>
      <c r="D406" s="11">
        <v>0</v>
      </c>
      <c r="F406" s="3">
        <f>ROUND(SUMIF(Определители!I50:I55,"=7",'Базовые цены с учетом расхода'!O50:O55),2)</f>
        <v>0</v>
      </c>
      <c r="G406" s="3"/>
      <c r="H406" s="3"/>
      <c r="I406" s="3"/>
      <c r="J406" s="7"/>
      <c r="K406" s="7"/>
      <c r="L406" s="3"/>
    </row>
    <row r="407" spans="1:12" ht="10.5">
      <c r="A407" s="4">
        <v>58</v>
      </c>
      <c r="B407" s="1" t="s">
        <v>133</v>
      </c>
      <c r="C407" s="8" t="s">
        <v>333</v>
      </c>
      <c r="D407" s="11">
        <v>0</v>
      </c>
      <c r="F407" s="3">
        <f>ROUND((F401+F405+F406),2)</f>
        <v>0</v>
      </c>
      <c r="G407" s="3"/>
      <c r="H407" s="3"/>
      <c r="I407" s="3"/>
      <c r="J407" s="7"/>
      <c r="K407" s="7"/>
      <c r="L407" s="3"/>
    </row>
    <row r="408" spans="1:12" ht="10.5">
      <c r="A408" s="4">
        <v>59</v>
      </c>
      <c r="B408" s="1" t="s">
        <v>134</v>
      </c>
      <c r="C408" s="8" t="s">
        <v>332</v>
      </c>
      <c r="D408" s="11">
        <v>0</v>
      </c>
      <c r="F408" s="3">
        <f>ROUND(SUMIF(Определители!I50:I55,"=9",'Базовые цены с учетом расхода'!B50:B55),2)</f>
        <v>0</v>
      </c>
      <c r="G408" s="3">
        <f>ROUND(SUMIF(Определители!I50:I55,"=9",'Базовые цены с учетом расхода'!C50:C55),2)</f>
        <v>0</v>
      </c>
      <c r="H408" s="3">
        <f>ROUND(SUMIF(Определители!I50:I55,"=9",'Базовые цены с учетом расхода'!D50:D55),2)</f>
        <v>0</v>
      </c>
      <c r="I408" s="3">
        <f>ROUND(SUMIF(Определители!I50:I55,"=9",'Базовые цены с учетом расхода'!E50:E55),2)</f>
        <v>0</v>
      </c>
      <c r="J408" s="7">
        <f>ROUND(SUMIF(Определители!I50:I55,"=9",'Базовые цены с учетом расхода'!I50:I55),8)</f>
        <v>0</v>
      </c>
      <c r="K408" s="7">
        <f>ROUND(SUMIF(Определители!I50:I55,"=9",'Базовые цены с учетом расхода'!K50:K55),8)</f>
        <v>0</v>
      </c>
      <c r="L408" s="3">
        <f>ROUND(SUMIF(Определители!I50:I55,"=9",'Базовые цены с учетом расхода'!F50:F55),2)</f>
        <v>0</v>
      </c>
    </row>
    <row r="409" spans="1:12" ht="10.5">
      <c r="A409" s="4">
        <v>60</v>
      </c>
      <c r="B409" s="1" t="s">
        <v>132</v>
      </c>
      <c r="C409" s="8" t="s">
        <v>332</v>
      </c>
      <c r="D409" s="11">
        <v>0</v>
      </c>
      <c r="F409" s="3">
        <f>ROUND(SUMIF(Определители!I50:I55,"=9",'Базовые цены с учетом расхода'!N50:N55),2)</f>
        <v>0</v>
      </c>
      <c r="G409" s="3"/>
      <c r="H409" s="3"/>
      <c r="I409" s="3"/>
      <c r="J409" s="7"/>
      <c r="K409" s="7"/>
      <c r="L409" s="3"/>
    </row>
    <row r="410" spans="1:12" ht="10.5">
      <c r="A410" s="4">
        <v>61</v>
      </c>
      <c r="B410" s="1" t="s">
        <v>114</v>
      </c>
      <c r="C410" s="8" t="s">
        <v>332</v>
      </c>
      <c r="D410" s="11">
        <v>0</v>
      </c>
      <c r="F410" s="3">
        <f>ROUND(SUMIF(Определители!I50:I55,"=9",'Базовые цены с учетом расхода'!O50:O55),2)</f>
        <v>0</v>
      </c>
      <c r="G410" s="3"/>
      <c r="H410" s="3"/>
      <c r="I410" s="3"/>
      <c r="J410" s="7"/>
      <c r="K410" s="7"/>
      <c r="L410" s="3"/>
    </row>
    <row r="411" spans="1:12" ht="10.5">
      <c r="A411" s="4">
        <v>62</v>
      </c>
      <c r="B411" s="1" t="s">
        <v>135</v>
      </c>
      <c r="C411" s="8" t="s">
        <v>333</v>
      </c>
      <c r="D411" s="11">
        <v>0</v>
      </c>
      <c r="F411" s="3">
        <f>ROUND((F408+F409+F410),2)</f>
        <v>0</v>
      </c>
      <c r="G411" s="3"/>
      <c r="H411" s="3"/>
      <c r="I411" s="3"/>
      <c r="J411" s="7"/>
      <c r="K411" s="7"/>
      <c r="L411" s="3"/>
    </row>
    <row r="412" spans="1:12" ht="10.5">
      <c r="A412" s="4">
        <v>63</v>
      </c>
      <c r="B412" s="1" t="s">
        <v>136</v>
      </c>
      <c r="C412" s="8" t="s">
        <v>332</v>
      </c>
      <c r="D412" s="11">
        <v>0</v>
      </c>
      <c r="F412" s="3">
        <f>ROUND(SUMIF(Определители!I50:I55,"=:",'Базовые цены с учетом расхода'!B50:B55),2)</f>
        <v>0</v>
      </c>
      <c r="G412" s="3">
        <f>ROUND(SUMIF(Определители!I50:I55,"=:",'Базовые цены с учетом расхода'!C50:C55),2)</f>
        <v>0</v>
      </c>
      <c r="H412" s="3">
        <f>ROUND(SUMIF(Определители!I50:I55,"=:",'Базовые цены с учетом расхода'!D50:D55),2)</f>
        <v>0</v>
      </c>
      <c r="I412" s="3">
        <f>ROUND(SUMIF(Определители!I50:I55,"=:",'Базовые цены с учетом расхода'!E50:E55),2)</f>
        <v>0</v>
      </c>
      <c r="J412" s="7">
        <f>ROUND(SUMIF(Определители!I50:I55,"=:",'Базовые цены с учетом расхода'!I50:I55),8)</f>
        <v>0</v>
      </c>
      <c r="K412" s="7">
        <f>ROUND(SUMIF(Определители!I50:I55,"=:",'Базовые цены с учетом расхода'!K50:K55),8)</f>
        <v>0</v>
      </c>
      <c r="L412" s="3">
        <f>ROUND(SUMIF(Определители!I50:I55,"=:",'Базовые цены с учетом расхода'!F50:F55),2)</f>
        <v>0</v>
      </c>
    </row>
    <row r="413" spans="1:12" ht="10.5">
      <c r="A413" s="4">
        <v>64</v>
      </c>
      <c r="B413" s="1" t="s">
        <v>112</v>
      </c>
      <c r="C413" s="8" t="s">
        <v>332</v>
      </c>
      <c r="D413" s="11">
        <v>0</v>
      </c>
      <c r="F413" s="3">
        <f>ROUND(SUMIF(Определители!I50:I55,"=:",'Базовые цены с учетом расхода'!H50:H55),2)</f>
        <v>0</v>
      </c>
      <c r="G413" s="3"/>
      <c r="H413" s="3"/>
      <c r="I413" s="3"/>
      <c r="J413" s="7"/>
      <c r="K413" s="7"/>
      <c r="L413" s="3"/>
    </row>
    <row r="414" spans="1:12" ht="10.5">
      <c r="A414" s="4">
        <v>65</v>
      </c>
      <c r="B414" s="1" t="s">
        <v>132</v>
      </c>
      <c r="C414" s="8" t="s">
        <v>332</v>
      </c>
      <c r="D414" s="11">
        <v>0</v>
      </c>
      <c r="F414" s="3">
        <f>ROUND(SUMIF(Определители!I50:I55,"=:",'Базовые цены с учетом расхода'!N50:N55),2)</f>
        <v>0</v>
      </c>
      <c r="G414" s="3"/>
      <c r="H414" s="3"/>
      <c r="I414" s="3"/>
      <c r="J414" s="7"/>
      <c r="K414" s="7"/>
      <c r="L414" s="3"/>
    </row>
    <row r="415" spans="1:12" ht="10.5">
      <c r="A415" s="4">
        <v>66</v>
      </c>
      <c r="B415" s="1" t="s">
        <v>114</v>
      </c>
      <c r="C415" s="8" t="s">
        <v>332</v>
      </c>
      <c r="D415" s="11">
        <v>0</v>
      </c>
      <c r="F415" s="3">
        <f>ROUND(SUMIF(Определители!I50:I55,"=:",'Базовые цены с учетом расхода'!O50:O55),2)</f>
        <v>0</v>
      </c>
      <c r="G415" s="3"/>
      <c r="H415" s="3"/>
      <c r="I415" s="3"/>
      <c r="J415" s="7"/>
      <c r="K415" s="7"/>
      <c r="L415" s="3"/>
    </row>
    <row r="416" spans="1:12" ht="10.5">
      <c r="A416" s="4">
        <v>67</v>
      </c>
      <c r="B416" s="1" t="s">
        <v>137</v>
      </c>
      <c r="C416" s="8" t="s">
        <v>333</v>
      </c>
      <c r="D416" s="11">
        <v>0</v>
      </c>
      <c r="F416" s="3">
        <f>ROUND((F412+F414+F415),2)</f>
        <v>0</v>
      </c>
      <c r="G416" s="3"/>
      <c r="H416" s="3"/>
      <c r="I416" s="3"/>
      <c r="J416" s="7"/>
      <c r="K416" s="7"/>
      <c r="L416" s="3"/>
    </row>
    <row r="417" spans="1:12" ht="10.5">
      <c r="A417" s="4">
        <v>68</v>
      </c>
      <c r="B417" s="1" t="s">
        <v>138</v>
      </c>
      <c r="C417" s="8" t="s">
        <v>332</v>
      </c>
      <c r="D417" s="11">
        <v>0</v>
      </c>
      <c r="F417" s="3">
        <f>ROUND(SUMIF(Определители!I50:I55,"=8",'Базовые цены с учетом расхода'!B50:B55),2)</f>
        <v>0</v>
      </c>
      <c r="G417" s="3">
        <f>ROUND(SUMIF(Определители!I50:I55,"=8",'Базовые цены с учетом расхода'!C50:C55),2)</f>
        <v>0</v>
      </c>
      <c r="H417" s="3">
        <f>ROUND(SUMIF(Определители!I50:I55,"=8",'Базовые цены с учетом расхода'!D50:D55),2)</f>
        <v>0</v>
      </c>
      <c r="I417" s="3">
        <f>ROUND(SUMIF(Определители!I50:I55,"=8",'Базовые цены с учетом расхода'!E50:E55),2)</f>
        <v>0</v>
      </c>
      <c r="J417" s="7">
        <f>ROUND(SUMIF(Определители!I50:I55,"=8",'Базовые цены с учетом расхода'!I50:I55),8)</f>
        <v>0</v>
      </c>
      <c r="K417" s="7">
        <f>ROUND(SUMIF(Определители!I50:I55,"=8",'Базовые цены с учетом расхода'!K50:K55),8)</f>
        <v>0</v>
      </c>
      <c r="L417" s="3">
        <f>ROUND(SUMIF(Определители!I50:I55,"=8",'Базовые цены с учетом расхода'!F50:F55),2)</f>
        <v>0</v>
      </c>
    </row>
    <row r="418" spans="1:12" ht="10.5">
      <c r="A418" s="4">
        <v>69</v>
      </c>
      <c r="B418" s="1" t="s">
        <v>112</v>
      </c>
      <c r="C418" s="8" t="s">
        <v>332</v>
      </c>
      <c r="D418" s="11">
        <v>0</v>
      </c>
      <c r="F418" s="3">
        <f>ROUND(SUMIF(Определители!I50:I55,"=8",'Базовые цены с учетом расхода'!H50:H55),2)</f>
        <v>0</v>
      </c>
      <c r="G418" s="3"/>
      <c r="H418" s="3"/>
      <c r="I418" s="3"/>
      <c r="J418" s="7"/>
      <c r="K418" s="7"/>
      <c r="L418" s="3"/>
    </row>
    <row r="419" spans="1:12" ht="10.5">
      <c r="A419" s="4">
        <v>70</v>
      </c>
      <c r="B419" s="1" t="s">
        <v>224</v>
      </c>
      <c r="C419" s="8" t="s">
        <v>333</v>
      </c>
      <c r="D419" s="11">
        <v>0</v>
      </c>
      <c r="F419" s="3" t="e">
        <f>ROUND((F360+F370+F377+F382+F390+F395+F400+F407+F411+F416+F417),2)</f>
        <v>#NAME?</v>
      </c>
      <c r="G419" s="3">
        <f>ROUND((G360+G370+G377+G382+G390+G395+G400+G407+G411+G416+G417),2)</f>
        <v>0</v>
      </c>
      <c r="H419" s="3">
        <f>ROUND((H360+H370+H377+H382+H390+H395+H400+H407+H411+H416+H417),2)</f>
        <v>0</v>
      </c>
      <c r="I419" s="3">
        <f>ROUND((I360+I370+I377+I382+I390+I395+I400+I407+I411+I416+I417),2)</f>
        <v>0</v>
      </c>
      <c r="J419" s="7">
        <f>ROUND((J360+J370+J377+J382+J390+J395+J400+J407+J411+J416+J417),8)</f>
        <v>0</v>
      </c>
      <c r="K419" s="7">
        <f>ROUND((K360+K370+K377+K382+K390+K395+K400+K407+K411+K416+K417),8)</f>
        <v>0</v>
      </c>
      <c r="L419" s="3">
        <f>ROUND((L360+L370+L377+L382+L390+L395+L400+L407+L411+L416+L417),2)</f>
        <v>0</v>
      </c>
    </row>
    <row r="420" spans="1:12" ht="10.5">
      <c r="A420" s="4">
        <v>71</v>
      </c>
      <c r="B420" s="1" t="s">
        <v>140</v>
      </c>
      <c r="C420" s="8" t="s">
        <v>333</v>
      </c>
      <c r="D420" s="11">
        <v>0</v>
      </c>
      <c r="F420" s="3">
        <f>ROUND((F366+F374+F379+F386+F392+F397+F404+F413+F418),2)</f>
        <v>0</v>
      </c>
      <c r="G420" s="3"/>
      <c r="H420" s="3"/>
      <c r="I420" s="3"/>
      <c r="J420" s="7"/>
      <c r="K420" s="7"/>
      <c r="L420" s="3"/>
    </row>
    <row r="421" spans="1:12" ht="10.5">
      <c r="A421" s="4">
        <v>72</v>
      </c>
      <c r="B421" s="1" t="s">
        <v>141</v>
      </c>
      <c r="C421" s="8" t="s">
        <v>333</v>
      </c>
      <c r="D421" s="11">
        <v>0</v>
      </c>
      <c r="F421" s="3">
        <f>ROUND((F367+F375+F380+F387+F393+F398+F405+F409+F414),2)</f>
        <v>527.84</v>
      </c>
      <c r="G421" s="3"/>
      <c r="H421" s="3"/>
      <c r="I421" s="3"/>
      <c r="J421" s="7"/>
      <c r="K421" s="7"/>
      <c r="L421" s="3"/>
    </row>
    <row r="422" spans="1:12" ht="10.5">
      <c r="A422" s="4">
        <v>73</v>
      </c>
      <c r="B422" s="1" t="s">
        <v>142</v>
      </c>
      <c r="C422" s="8" t="s">
        <v>333</v>
      </c>
      <c r="D422" s="11">
        <v>0</v>
      </c>
      <c r="F422" s="3">
        <f>ROUND((F368+F376+F381+F388+F394+F399+F406+F410+F415),2)</f>
        <v>265.67</v>
      </c>
      <c r="G422" s="3"/>
      <c r="H422" s="3"/>
      <c r="I422" s="3"/>
      <c r="J422" s="7"/>
      <c r="K422" s="7"/>
      <c r="L422" s="3"/>
    </row>
    <row r="423" spans="1:12" ht="10.5">
      <c r="A423" s="4">
        <v>74</v>
      </c>
      <c r="B423" s="1" t="s">
        <v>143</v>
      </c>
      <c r="C423" s="8" t="s">
        <v>334</v>
      </c>
      <c r="D423" s="11">
        <v>0</v>
      </c>
      <c r="F423" s="3">
        <f>ROUND(SUM('Базовые цены с учетом расхода'!X50:X55),2)</f>
        <v>0</v>
      </c>
      <c r="G423" s="3"/>
      <c r="H423" s="3"/>
      <c r="I423" s="3"/>
      <c r="J423" s="7"/>
      <c r="K423" s="7"/>
      <c r="L423" s="3">
        <f>ROUND(SUM('Базовые цены с учетом расхода'!X50:X55),2)</f>
        <v>0</v>
      </c>
    </row>
    <row r="424" spans="1:12" ht="10.5">
      <c r="A424" s="4">
        <v>75</v>
      </c>
      <c r="B424" s="1" t="s">
        <v>144</v>
      </c>
      <c r="C424" s="8" t="s">
        <v>334</v>
      </c>
      <c r="D424" s="11">
        <v>0</v>
      </c>
      <c r="F424" s="3">
        <f>ROUND(SUM(G424:N424),2)</f>
        <v>0</v>
      </c>
      <c r="G424" s="3"/>
      <c r="H424" s="3"/>
      <c r="I424" s="3"/>
      <c r="J424" s="7"/>
      <c r="K424" s="7"/>
      <c r="L424" s="3">
        <f>ROUND(SUM('Базовые цены с учетом расхода'!AE50:AE55),2)</f>
        <v>0</v>
      </c>
    </row>
    <row r="425" spans="1:12" ht="10.5">
      <c r="A425" s="4">
        <v>76</v>
      </c>
      <c r="B425" s="1" t="s">
        <v>145</v>
      </c>
      <c r="C425" s="8" t="s">
        <v>334</v>
      </c>
      <c r="D425" s="11">
        <v>0</v>
      </c>
      <c r="F425" s="3">
        <f>ROUND(SUM('Базовые цены с учетом расхода'!C50:C55),2)</f>
        <v>540.74</v>
      </c>
      <c r="G425" s="3"/>
      <c r="H425" s="3"/>
      <c r="I425" s="3"/>
      <c r="J425" s="7"/>
      <c r="K425" s="7"/>
      <c r="L425" s="3"/>
    </row>
    <row r="426" spans="1:12" ht="10.5">
      <c r="A426" s="4">
        <v>77</v>
      </c>
      <c r="B426" s="1" t="s">
        <v>146</v>
      </c>
      <c r="C426" s="8" t="s">
        <v>334</v>
      </c>
      <c r="D426" s="11">
        <v>0</v>
      </c>
      <c r="F426" s="3">
        <f>ROUND(SUM('Базовые цены с учетом расхода'!E50:E55),2)</f>
        <v>19.88</v>
      </c>
      <c r="G426" s="3"/>
      <c r="H426" s="3"/>
      <c r="I426" s="3"/>
      <c r="J426" s="7"/>
      <c r="K426" s="7"/>
      <c r="L426" s="3"/>
    </row>
    <row r="427" spans="1:12" ht="10.5">
      <c r="A427" s="4">
        <v>78</v>
      </c>
      <c r="B427" s="1" t="s">
        <v>147</v>
      </c>
      <c r="C427" s="8" t="s">
        <v>335</v>
      </c>
      <c r="D427" s="11">
        <v>0</v>
      </c>
      <c r="F427" s="3">
        <f>ROUND((F425+F426),2)</f>
        <v>560.62</v>
      </c>
      <c r="G427" s="3"/>
      <c r="H427" s="3"/>
      <c r="I427" s="3"/>
      <c r="J427" s="7"/>
      <c r="K427" s="7"/>
      <c r="L427" s="3"/>
    </row>
    <row r="428" spans="1:12" ht="10.5">
      <c r="A428" s="4">
        <v>79</v>
      </c>
      <c r="B428" s="1" t="s">
        <v>148</v>
      </c>
      <c r="C428" s="8" t="s">
        <v>334</v>
      </c>
      <c r="D428" s="11">
        <v>0</v>
      </c>
      <c r="F428" s="3"/>
      <c r="G428" s="3"/>
      <c r="H428" s="3"/>
      <c r="I428" s="3"/>
      <c r="J428" s="7" t="e">
        <f>ROUND(SUM('Базовые цены с учетом расхода'!I50:I55),8)</f>
        <v>#NAME?</v>
      </c>
      <c r="K428" s="7"/>
      <c r="L428" s="3"/>
    </row>
    <row r="429" spans="1:12" ht="10.5">
      <c r="A429" s="4">
        <v>80</v>
      </c>
      <c r="B429" s="1" t="s">
        <v>149</v>
      </c>
      <c r="C429" s="8" t="s">
        <v>334</v>
      </c>
      <c r="D429" s="11">
        <v>0</v>
      </c>
      <c r="F429" s="3"/>
      <c r="G429" s="3"/>
      <c r="H429" s="3"/>
      <c r="I429" s="3"/>
      <c r="J429" s="7" t="e">
        <f>ROUND(SUM('Базовые цены с учетом расхода'!K50:K55),8)</f>
        <v>#NAME?</v>
      </c>
      <c r="K429" s="7"/>
      <c r="L429" s="3"/>
    </row>
    <row r="430" spans="1:12" ht="10.5">
      <c r="A430" s="4">
        <v>81</v>
      </c>
      <c r="B430" s="1" t="s">
        <v>150</v>
      </c>
      <c r="C430" s="8" t="s">
        <v>335</v>
      </c>
      <c r="D430" s="11">
        <v>0</v>
      </c>
      <c r="F430" s="3"/>
      <c r="G430" s="3"/>
      <c r="H430" s="3"/>
      <c r="I430" s="3"/>
      <c r="J430" s="7" t="e">
        <f>ROUND((J428+J429),8)</f>
        <v>#NAME?</v>
      </c>
      <c r="K430" s="7"/>
      <c r="L430" s="3"/>
    </row>
    <row r="431" spans="1:13" s="5" customFormat="1" ht="10.5">
      <c r="A431" s="2"/>
      <c r="B431" s="5" t="s">
        <v>319</v>
      </c>
      <c r="C431" s="5" t="s">
        <v>320</v>
      </c>
      <c r="D431" s="12" t="s">
        <v>321</v>
      </c>
      <c r="E431" s="5" t="s">
        <v>322</v>
      </c>
      <c r="F431" s="5" t="s">
        <v>323</v>
      </c>
      <c r="G431" s="5" t="s">
        <v>324</v>
      </c>
      <c r="H431" s="5" t="s">
        <v>325</v>
      </c>
      <c r="I431" s="5" t="s">
        <v>326</v>
      </c>
      <c r="J431" s="5" t="s">
        <v>327</v>
      </c>
      <c r="K431" s="5" t="s">
        <v>328</v>
      </c>
      <c r="L431" s="5" t="s">
        <v>329</v>
      </c>
      <c r="M431" s="5" t="s">
        <v>330</v>
      </c>
    </row>
    <row r="432" spans="1:14" ht="10.5">
      <c r="A432" s="4">
        <v>1</v>
      </c>
      <c r="B432" s="1" t="s">
        <v>221</v>
      </c>
      <c r="C432" s="8" t="s">
        <v>331</v>
      </c>
      <c r="D432" s="11">
        <v>0</v>
      </c>
      <c r="E432" s="11"/>
      <c r="F432" s="3">
        <f>ROUND(SUM('Базовые цены с учетом расхода'!B6:B55),2)</f>
        <v>52929.92</v>
      </c>
      <c r="G432" s="3">
        <f>ROUND(SUM('Базовые цены с учетом расхода'!C6:C55),2)</f>
        <v>3666.32</v>
      </c>
      <c r="H432" s="3">
        <f>ROUND(SUM('Базовые цены с учетом расхода'!D6:D55),2)</f>
        <v>1093.65</v>
      </c>
      <c r="I432" s="3">
        <f>ROUND(SUM('Базовые цены с учетом расхода'!E6:E55),2)</f>
        <v>199.56</v>
      </c>
      <c r="J432" s="7" t="e">
        <f>ROUND(SUM('Базовые цены с учетом расхода'!I6:I55),8)</f>
        <v>#NAME?</v>
      </c>
      <c r="K432" s="7" t="e">
        <f>ROUND(SUM('Базовые цены с учетом расхода'!K6:K55),8)</f>
        <v>#NAME?</v>
      </c>
      <c r="L432" s="3">
        <f>ROUND(SUM('Базовые цены с учетом расхода'!F6:F55),2)</f>
        <v>48169.95</v>
      </c>
      <c r="N432" s="8" t="s">
        <v>315</v>
      </c>
    </row>
    <row r="433" spans="1:14" ht="10.5">
      <c r="A433" s="4">
        <v>2</v>
      </c>
      <c r="B433" s="1" t="s">
        <v>97</v>
      </c>
      <c r="C433" s="8" t="s">
        <v>332</v>
      </c>
      <c r="D433" s="11">
        <v>0</v>
      </c>
      <c r="F433" s="3">
        <f>ROUND(SUMIF(Определители!I6:I55,"= ",'Базовые цены с учетом расхода'!B6:B55),2)</f>
        <v>0</v>
      </c>
      <c r="G433" s="3">
        <f>ROUND(SUMIF(Определители!I6:I55,"= ",'Базовые цены с учетом расхода'!C6:C55),2)</f>
        <v>0</v>
      </c>
      <c r="H433" s="3">
        <f>ROUND(SUMIF(Определители!I6:I55,"= ",'Базовые цены с учетом расхода'!D6:D55),2)</f>
        <v>0</v>
      </c>
      <c r="I433" s="3">
        <f>ROUND(SUMIF(Определители!I6:I55,"= ",'Базовые цены с учетом расхода'!E6:E55),2)</f>
        <v>0</v>
      </c>
      <c r="J433" s="7">
        <f>ROUND(SUMIF(Определители!I6:I55,"= ",'Базовые цены с учетом расхода'!I6:I55),8)</f>
        <v>0</v>
      </c>
      <c r="K433" s="7">
        <f>ROUND(SUMIF(Определители!I6:I55,"= ",'Базовые цены с учетом расхода'!K6:K55),8)</f>
        <v>0</v>
      </c>
      <c r="L433" s="3">
        <f>ROUND(SUMIF(Определители!I6:I55,"= ",'Базовые цены с учетом расхода'!F6:F55),2)</f>
        <v>0</v>
      </c>
      <c r="N433" s="8" t="s">
        <v>318</v>
      </c>
    </row>
    <row r="434" spans="1:14" ht="10.5">
      <c r="A434" s="4">
        <v>3</v>
      </c>
      <c r="B434" s="1" t="s">
        <v>98</v>
      </c>
      <c r="C434" s="8" t="s">
        <v>332</v>
      </c>
      <c r="D434" s="11">
        <v>0</v>
      </c>
      <c r="F434" s="3" t="e">
        <f>ROUND(СУММПРОИЗВЕСЛИ(0.01,Определители!I6:I55," ",'Базовые цены с учетом расхода'!B6:B55,Начисления!X6:X55,0),2)</f>
        <v>#NAME?</v>
      </c>
      <c r="G434" s="3"/>
      <c r="H434" s="3"/>
      <c r="I434" s="3"/>
      <c r="J434" s="7"/>
      <c r="K434" s="7"/>
      <c r="L434" s="3"/>
      <c r="N434" s="8" t="s">
        <v>336</v>
      </c>
    </row>
    <row r="435" spans="1:14" ht="10.5">
      <c r="A435" s="4">
        <v>4</v>
      </c>
      <c r="B435" s="1" t="s">
        <v>99</v>
      </c>
      <c r="C435" s="8" t="s">
        <v>332</v>
      </c>
      <c r="D435" s="11">
        <v>0</v>
      </c>
      <c r="F435" s="3" t="e">
        <f>ROUND(СУММПРОИЗВЕСЛИ(0.01,Определители!I6:I55," ",'Базовые цены с учетом расхода'!B6:B55,Начисления!Y6:Y55,0),2)</f>
        <v>#NAME?</v>
      </c>
      <c r="G435" s="3"/>
      <c r="H435" s="3"/>
      <c r="I435" s="3"/>
      <c r="J435" s="7"/>
      <c r="K435" s="7"/>
      <c r="L435" s="3"/>
      <c r="N435" s="8" t="s">
        <v>337</v>
      </c>
    </row>
    <row r="436" spans="1:14" ht="10.5">
      <c r="A436" s="4">
        <v>5</v>
      </c>
      <c r="B436" s="1" t="s">
        <v>100</v>
      </c>
      <c r="C436" s="8" t="s">
        <v>332</v>
      </c>
      <c r="D436" s="11">
        <v>0</v>
      </c>
      <c r="F436" s="3" t="e">
        <f>ROUND(ТРАНСПРАСХОД(Определители!B6:B55,Определители!H6:H55,Определители!I6:I55,'Базовые цены с учетом расхода'!B6:B55,Начисления!Z6:Z55,Начисления!AA6:AA55),2)</f>
        <v>#NAME?</v>
      </c>
      <c r="G436" s="3"/>
      <c r="H436" s="3"/>
      <c r="I436" s="3"/>
      <c r="J436" s="7"/>
      <c r="K436" s="7"/>
      <c r="L436" s="3"/>
      <c r="N436" s="8" t="s">
        <v>338</v>
      </c>
    </row>
    <row r="437" spans="1:14" ht="10.5">
      <c r="A437" s="4">
        <v>6</v>
      </c>
      <c r="B437" s="1" t="s">
        <v>101</v>
      </c>
      <c r="C437" s="8" t="s">
        <v>332</v>
      </c>
      <c r="D437" s="11">
        <v>0</v>
      </c>
      <c r="F437" s="3" t="e">
        <f>ROUND(СУММПРОИЗВЕСЛИ(0.01,Определители!I6:I55," ",'Базовые цены с учетом расхода'!B6:B55,Начисления!AC6:AC55,0),2)</f>
        <v>#NAME?</v>
      </c>
      <c r="G437" s="3"/>
      <c r="H437" s="3"/>
      <c r="I437" s="3"/>
      <c r="J437" s="7"/>
      <c r="K437" s="7"/>
      <c r="L437" s="3"/>
      <c r="N437" s="8" t="s">
        <v>339</v>
      </c>
    </row>
    <row r="438" spans="1:14" ht="10.5">
      <c r="A438" s="4">
        <v>7</v>
      </c>
      <c r="B438" s="1" t="s">
        <v>102</v>
      </c>
      <c r="C438" s="8" t="s">
        <v>332</v>
      </c>
      <c r="D438" s="11">
        <v>0</v>
      </c>
      <c r="F438" s="3" t="e">
        <f>ROUND(СУММПРОИЗВЕСЛИ(0.01,Определители!I6:I55," ",'Базовые цены с учетом расхода'!B6:B55,Начисления!AF6:AF55,0),2)</f>
        <v>#NAME?</v>
      </c>
      <c r="G438" s="3"/>
      <c r="H438" s="3"/>
      <c r="I438" s="3"/>
      <c r="J438" s="7"/>
      <c r="K438" s="7"/>
      <c r="L438" s="3"/>
      <c r="N438" s="8" t="s">
        <v>340</v>
      </c>
    </row>
    <row r="439" spans="1:14" ht="10.5">
      <c r="A439" s="4">
        <v>8</v>
      </c>
      <c r="B439" s="1" t="s">
        <v>103</v>
      </c>
      <c r="C439" s="8" t="s">
        <v>332</v>
      </c>
      <c r="D439" s="11">
        <v>0</v>
      </c>
      <c r="F439" s="3" t="e">
        <f>ROUND(ЗАГОТСКЛАДРАСХОД(Определители!B6:B55,Определители!H6:H55,Определители!I6:I55,'Базовые цены с учетом расхода'!B6:B55,Начисления!X6:X55,Начисления!Y6:Y55,Начисления!Z6:Z55,Начисления!AA6:AA55,Начисления!AB6:AB55,Начисления!AC6:AC55,Начисления!AF6:AF55),2)</f>
        <v>#NAME?</v>
      </c>
      <c r="G439" s="3"/>
      <c r="H439" s="3"/>
      <c r="I439" s="3"/>
      <c r="J439" s="7"/>
      <c r="K439" s="7"/>
      <c r="L439" s="3"/>
      <c r="N439" s="8" t="s">
        <v>341</v>
      </c>
    </row>
    <row r="440" spans="1:14" ht="10.5">
      <c r="A440" s="4">
        <v>9</v>
      </c>
      <c r="B440" s="1" t="s">
        <v>104</v>
      </c>
      <c r="C440" s="8" t="s">
        <v>332</v>
      </c>
      <c r="D440" s="11">
        <v>0</v>
      </c>
      <c r="F440" s="3" t="e">
        <f>ROUND(СУММПРОИЗВЕСЛИ(1,Определители!I6:I55," ",'Базовые цены с учетом расхода'!M6:M55,Начисления!I6:I55,0),2)</f>
        <v>#NAME?</v>
      </c>
      <c r="G440" s="3"/>
      <c r="H440" s="3"/>
      <c r="I440" s="3"/>
      <c r="J440" s="7"/>
      <c r="K440" s="7"/>
      <c r="L440" s="3"/>
      <c r="N440" s="8" t="s">
        <v>342</v>
      </c>
    </row>
    <row r="441" spans="1:14" ht="10.5">
      <c r="A441" s="4">
        <v>10</v>
      </c>
      <c r="B441" s="1" t="s">
        <v>105</v>
      </c>
      <c r="C441" s="8" t="s">
        <v>333</v>
      </c>
      <c r="D441" s="11">
        <v>0</v>
      </c>
      <c r="F441" s="3" t="e">
        <f>ROUND((F440+F451+F471),2)</f>
        <v>#NAME?</v>
      </c>
      <c r="G441" s="3"/>
      <c r="H441" s="3"/>
      <c r="I441" s="3"/>
      <c r="J441" s="7"/>
      <c r="K441" s="7"/>
      <c r="L441" s="3"/>
      <c r="N441" s="8" t="s">
        <v>343</v>
      </c>
    </row>
    <row r="442" spans="1:14" ht="10.5">
      <c r="A442" s="4">
        <v>11</v>
      </c>
      <c r="B442" s="1" t="s">
        <v>106</v>
      </c>
      <c r="C442" s="8" t="s">
        <v>333</v>
      </c>
      <c r="D442" s="11">
        <v>0</v>
      </c>
      <c r="F442" s="3" t="e">
        <f>ROUND((F433+F434+F435+F436+F437+F438+F439+F441),2)</f>
        <v>#NAME?</v>
      </c>
      <c r="G442" s="3"/>
      <c r="H442" s="3"/>
      <c r="I442" s="3"/>
      <c r="J442" s="7"/>
      <c r="K442" s="7"/>
      <c r="L442" s="3"/>
      <c r="N442" s="8" t="s">
        <v>344</v>
      </c>
    </row>
    <row r="443" spans="1:14" ht="10.5">
      <c r="A443" s="4">
        <v>12</v>
      </c>
      <c r="B443" s="1" t="s">
        <v>107</v>
      </c>
      <c r="C443" s="8" t="s">
        <v>332</v>
      </c>
      <c r="D443" s="11">
        <v>0</v>
      </c>
      <c r="F443" s="3">
        <f>ROUND(SUMIF(Определители!I6:I55,"=1",'Базовые цены с учетом расхода'!B6:B55),2)</f>
        <v>0</v>
      </c>
      <c r="G443" s="3">
        <f>ROUND(SUMIF(Определители!I6:I55,"=1",'Базовые цены с учетом расхода'!C6:C55),2)</f>
        <v>0</v>
      </c>
      <c r="H443" s="3">
        <f>ROUND(SUMIF(Определители!I6:I55,"=1",'Базовые цены с учетом расхода'!D6:D55),2)</f>
        <v>0</v>
      </c>
      <c r="I443" s="3">
        <f>ROUND(SUMIF(Определители!I6:I55,"=1",'Базовые цены с учетом расхода'!E6:E55),2)</f>
        <v>0</v>
      </c>
      <c r="J443" s="7">
        <f>ROUND(SUMIF(Определители!I6:I55,"=1",'Базовые цены с учетом расхода'!I6:I55),8)</f>
        <v>0</v>
      </c>
      <c r="K443" s="7">
        <f>ROUND(SUMIF(Определители!I6:I55,"=1",'Базовые цены с учетом расхода'!K6:K55),8)</f>
        <v>0</v>
      </c>
      <c r="L443" s="3">
        <f>ROUND(SUMIF(Определители!I6:I55,"=1",'Базовые цены с учетом расхода'!F6:F55),2)</f>
        <v>0</v>
      </c>
      <c r="N443" s="8" t="s">
        <v>345</v>
      </c>
    </row>
    <row r="444" spans="1:14" ht="10.5">
      <c r="A444" s="4">
        <v>13</v>
      </c>
      <c r="B444" s="1" t="s">
        <v>108</v>
      </c>
      <c r="C444" s="8" t="s">
        <v>332</v>
      </c>
      <c r="D444" s="11">
        <v>0</v>
      </c>
      <c r="F444" s="3"/>
      <c r="G444" s="3"/>
      <c r="H444" s="3"/>
      <c r="I444" s="3"/>
      <c r="J444" s="7"/>
      <c r="K444" s="7"/>
      <c r="L444" s="3"/>
      <c r="N444" s="8" t="s">
        <v>346</v>
      </c>
    </row>
    <row r="445" spans="1:14" ht="10.5">
      <c r="A445" s="4">
        <v>14</v>
      </c>
      <c r="B445" s="1" t="s">
        <v>109</v>
      </c>
      <c r="C445" s="8" t="s">
        <v>332</v>
      </c>
      <c r="D445" s="11">
        <v>0</v>
      </c>
      <c r="F445" s="3"/>
      <c r="G445" s="3">
        <f>ROUND(SUMIF(Определители!I6:I55,"=1",'Базовые цены с учетом расхода'!U6:U55),2)</f>
        <v>0</v>
      </c>
      <c r="H445" s="3"/>
      <c r="I445" s="3"/>
      <c r="J445" s="7"/>
      <c r="K445" s="7"/>
      <c r="L445" s="3"/>
      <c r="N445" s="8" t="s">
        <v>347</v>
      </c>
    </row>
    <row r="446" spans="1:14" ht="10.5">
      <c r="A446" s="4">
        <v>15</v>
      </c>
      <c r="B446" s="1" t="s">
        <v>110</v>
      </c>
      <c r="C446" s="8" t="s">
        <v>332</v>
      </c>
      <c r="D446" s="11">
        <v>0</v>
      </c>
      <c r="F446" s="3">
        <f>ROUND(SUMIF(Определители!I6:I55,"=1",'Базовые цены с учетом расхода'!V6:V55),2)</f>
        <v>0</v>
      </c>
      <c r="G446" s="3"/>
      <c r="H446" s="3"/>
      <c r="I446" s="3"/>
      <c r="J446" s="7"/>
      <c r="K446" s="7"/>
      <c r="L446" s="3"/>
      <c r="N446" s="8" t="s">
        <v>348</v>
      </c>
    </row>
    <row r="447" spans="1:14" ht="10.5">
      <c r="A447" s="4">
        <v>16</v>
      </c>
      <c r="B447" s="1" t="s">
        <v>111</v>
      </c>
      <c r="C447" s="8" t="s">
        <v>332</v>
      </c>
      <c r="D447" s="11">
        <v>0</v>
      </c>
      <c r="F447" s="3" t="e">
        <f>ROUND(СУММЕСЛИ2(Определители!I6:I55,"1",Определители!G6:G55,"1",'Базовые цены с учетом расхода'!B6:B55),2)</f>
        <v>#NAME?</v>
      </c>
      <c r="G447" s="3"/>
      <c r="H447" s="3"/>
      <c r="I447" s="3"/>
      <c r="J447" s="7"/>
      <c r="K447" s="7"/>
      <c r="L447" s="3"/>
      <c r="N447" s="8" t="s">
        <v>349</v>
      </c>
    </row>
    <row r="448" spans="1:14" ht="10.5">
      <c r="A448" s="4">
        <v>17</v>
      </c>
      <c r="B448" s="1" t="s">
        <v>112</v>
      </c>
      <c r="C448" s="8" t="s">
        <v>332</v>
      </c>
      <c r="D448" s="11">
        <v>0</v>
      </c>
      <c r="F448" s="3">
        <f>ROUND(SUMIF(Определители!I6:I55,"=1",'Базовые цены с учетом расхода'!H6:H55),2)</f>
        <v>0</v>
      </c>
      <c r="G448" s="3"/>
      <c r="H448" s="3"/>
      <c r="I448" s="3"/>
      <c r="J448" s="7"/>
      <c r="K448" s="7"/>
      <c r="L448" s="3"/>
      <c r="N448" s="8" t="s">
        <v>350</v>
      </c>
    </row>
    <row r="449" spans="1:14" ht="10.5">
      <c r="A449" s="4">
        <v>18</v>
      </c>
      <c r="B449" s="1" t="s">
        <v>113</v>
      </c>
      <c r="C449" s="8" t="s">
        <v>332</v>
      </c>
      <c r="D449" s="11">
        <v>0</v>
      </c>
      <c r="F449" s="3">
        <f>ROUND(SUMIF(Определители!I6:I55,"=1",'Базовые цены с учетом расхода'!N6:N55),2)</f>
        <v>0</v>
      </c>
      <c r="G449" s="3"/>
      <c r="H449" s="3"/>
      <c r="I449" s="3"/>
      <c r="J449" s="7"/>
      <c r="K449" s="7"/>
      <c r="L449" s="3"/>
      <c r="N449" s="8" t="s">
        <v>351</v>
      </c>
    </row>
    <row r="450" spans="1:14" ht="10.5">
      <c r="A450" s="4">
        <v>19</v>
      </c>
      <c r="B450" s="1" t="s">
        <v>114</v>
      </c>
      <c r="C450" s="8" t="s">
        <v>332</v>
      </c>
      <c r="D450" s="11">
        <v>0</v>
      </c>
      <c r="F450" s="3">
        <f>ROUND(SUMIF(Определители!I6:I55,"=1",'Базовые цены с учетом расхода'!O6:O55),2)</f>
        <v>0</v>
      </c>
      <c r="G450" s="3"/>
      <c r="H450" s="3"/>
      <c r="I450" s="3"/>
      <c r="J450" s="7"/>
      <c r="K450" s="7"/>
      <c r="L450" s="3"/>
      <c r="N450" s="8" t="s">
        <v>352</v>
      </c>
    </row>
    <row r="451" spans="1:14" ht="10.5">
      <c r="A451" s="4">
        <v>20</v>
      </c>
      <c r="B451" s="1" t="s">
        <v>105</v>
      </c>
      <c r="C451" s="8" t="s">
        <v>332</v>
      </c>
      <c r="D451" s="11">
        <v>0</v>
      </c>
      <c r="F451" s="3" t="e">
        <f>ROUND(СУММПРОИЗВЕСЛИ(1,Определители!I6:I55," ",'Базовые цены с учетом расхода'!M6:M55,Начисления!I6:I55,0),2)</f>
        <v>#NAME?</v>
      </c>
      <c r="G451" s="3"/>
      <c r="H451" s="3"/>
      <c r="I451" s="3"/>
      <c r="J451" s="7"/>
      <c r="K451" s="7"/>
      <c r="L451" s="3"/>
      <c r="N451" s="8" t="s">
        <v>353</v>
      </c>
    </row>
    <row r="452" spans="1:14" ht="10.5">
      <c r="A452" s="4">
        <v>21</v>
      </c>
      <c r="B452" s="1" t="s">
        <v>115</v>
      </c>
      <c r="C452" s="8" t="s">
        <v>333</v>
      </c>
      <c r="D452" s="11">
        <v>0</v>
      </c>
      <c r="F452" s="3">
        <f>ROUND((F443+F449+F450),2)</f>
        <v>0</v>
      </c>
      <c r="G452" s="3"/>
      <c r="H452" s="3"/>
      <c r="I452" s="3"/>
      <c r="J452" s="7"/>
      <c r="K452" s="7"/>
      <c r="L452" s="3"/>
      <c r="N452" s="8" t="s">
        <v>354</v>
      </c>
    </row>
    <row r="453" spans="1:14" ht="10.5">
      <c r="A453" s="4">
        <v>22</v>
      </c>
      <c r="B453" s="1" t="s">
        <v>116</v>
      </c>
      <c r="C453" s="8" t="s">
        <v>332</v>
      </c>
      <c r="D453" s="11">
        <v>0</v>
      </c>
      <c r="F453" s="3">
        <f>ROUND(SUMIF(Определители!I6:I55,"=2",'Базовые цены с учетом расхода'!B6:B55),2)</f>
        <v>52929.92</v>
      </c>
      <c r="G453" s="3">
        <f>ROUND(SUMIF(Определители!I6:I55,"=2",'Базовые цены с учетом расхода'!C6:C55),2)</f>
        <v>3666.32</v>
      </c>
      <c r="H453" s="3">
        <f>ROUND(SUMIF(Определители!I6:I55,"=2",'Базовые цены с учетом расхода'!D6:D55),2)</f>
        <v>1093.65</v>
      </c>
      <c r="I453" s="3">
        <f>ROUND(SUMIF(Определители!I6:I55,"=2",'Базовые цены с учетом расхода'!E6:E55),2)</f>
        <v>199.56</v>
      </c>
      <c r="J453" s="7" t="e">
        <f>ROUND(SUMIF(Определители!I6:I55,"=2",'Базовые цены с учетом расхода'!I6:I55),8)</f>
        <v>#NAME?</v>
      </c>
      <c r="K453" s="7" t="e">
        <f>ROUND(SUMIF(Определители!I6:I55,"=2",'Базовые цены с учетом расхода'!K6:K55),8)</f>
        <v>#NAME?</v>
      </c>
      <c r="L453" s="3">
        <f>ROUND(SUMIF(Определители!I6:I55,"=2",'Базовые цены с учетом расхода'!F6:F55),2)</f>
        <v>48169.95</v>
      </c>
      <c r="N453" s="8" t="s">
        <v>355</v>
      </c>
    </row>
    <row r="454" spans="1:14" ht="10.5">
      <c r="A454" s="4">
        <v>23</v>
      </c>
      <c r="B454" s="1" t="s">
        <v>108</v>
      </c>
      <c r="C454" s="8" t="s">
        <v>332</v>
      </c>
      <c r="D454" s="11">
        <v>0</v>
      </c>
      <c r="F454" s="3"/>
      <c r="G454" s="3"/>
      <c r="H454" s="3"/>
      <c r="I454" s="3"/>
      <c r="J454" s="7"/>
      <c r="K454" s="7"/>
      <c r="L454" s="3"/>
      <c r="N454" s="8" t="s">
        <v>356</v>
      </c>
    </row>
    <row r="455" spans="1:14" ht="10.5">
      <c r="A455" s="4">
        <v>24</v>
      </c>
      <c r="B455" s="1" t="s">
        <v>117</v>
      </c>
      <c r="C455" s="8" t="s">
        <v>332</v>
      </c>
      <c r="D455" s="11">
        <v>0</v>
      </c>
      <c r="F455" s="3" t="e">
        <f>ROUND(СУММЕСЛИ2(Определители!I6:I55,"2",Определители!G6:G55,"1",'Базовые цены с учетом расхода'!B6:B55),2)</f>
        <v>#NAME?</v>
      </c>
      <c r="G455" s="3"/>
      <c r="H455" s="3"/>
      <c r="I455" s="3"/>
      <c r="J455" s="7"/>
      <c r="K455" s="7"/>
      <c r="L455" s="3"/>
      <c r="N455" s="8" t="s">
        <v>357</v>
      </c>
    </row>
    <row r="456" spans="1:14" ht="10.5">
      <c r="A456" s="4">
        <v>25</v>
      </c>
      <c r="B456" s="1" t="s">
        <v>112</v>
      </c>
      <c r="C456" s="8" t="s">
        <v>332</v>
      </c>
      <c r="D456" s="11">
        <v>0</v>
      </c>
      <c r="F456" s="3">
        <f>ROUND(SUMIF(Определители!I6:I55,"=2",'Базовые цены с учетом расхода'!H6:H55),2)</f>
        <v>0</v>
      </c>
      <c r="G456" s="3"/>
      <c r="H456" s="3"/>
      <c r="I456" s="3"/>
      <c r="J456" s="7"/>
      <c r="K456" s="7"/>
      <c r="L456" s="3"/>
      <c r="N456" s="8" t="s">
        <v>358</v>
      </c>
    </row>
    <row r="457" spans="1:14" ht="10.5">
      <c r="A457" s="4">
        <v>26</v>
      </c>
      <c r="B457" s="1" t="s">
        <v>113</v>
      </c>
      <c r="C457" s="8" t="s">
        <v>332</v>
      </c>
      <c r="D457" s="11">
        <v>0</v>
      </c>
      <c r="F457" s="3">
        <f>ROUND(SUMIF(Определители!I6:I55,"=2",'Базовые цены с учетом расхода'!N6:N55),2)</f>
        <v>4032.5</v>
      </c>
      <c r="G457" s="3"/>
      <c r="H457" s="3"/>
      <c r="I457" s="3"/>
      <c r="J457" s="7"/>
      <c r="K457" s="7"/>
      <c r="L457" s="3"/>
      <c r="N457" s="8" t="s">
        <v>359</v>
      </c>
    </row>
    <row r="458" spans="1:14" ht="10.5">
      <c r="A458" s="4">
        <v>27</v>
      </c>
      <c r="B458" s="1" t="s">
        <v>114</v>
      </c>
      <c r="C458" s="8" t="s">
        <v>332</v>
      </c>
      <c r="D458" s="11">
        <v>0</v>
      </c>
      <c r="F458" s="3">
        <f>ROUND(SUMIF(Определители!I6:I55,"=2",'Базовые цены с учетом расхода'!O6:O55),2)</f>
        <v>2431.69</v>
      </c>
      <c r="G458" s="3"/>
      <c r="H458" s="3"/>
      <c r="I458" s="3"/>
      <c r="J458" s="7"/>
      <c r="K458" s="7"/>
      <c r="L458" s="3"/>
      <c r="N458" s="8" t="s">
        <v>360</v>
      </c>
    </row>
    <row r="459" spans="1:14" ht="10.5">
      <c r="A459" s="4">
        <v>28</v>
      </c>
      <c r="B459" s="1" t="s">
        <v>120</v>
      </c>
      <c r="C459" s="8" t="s">
        <v>333</v>
      </c>
      <c r="D459" s="11">
        <v>0</v>
      </c>
      <c r="F459" s="3">
        <f>ROUND((F453+F457+F458),2)</f>
        <v>59394.11</v>
      </c>
      <c r="G459" s="3"/>
      <c r="H459" s="3"/>
      <c r="I459" s="3"/>
      <c r="J459" s="7"/>
      <c r="K459" s="7"/>
      <c r="L459" s="3"/>
      <c r="N459" s="8" t="s">
        <v>361</v>
      </c>
    </row>
    <row r="460" spans="1:14" ht="10.5">
      <c r="A460" s="4">
        <v>29</v>
      </c>
      <c r="B460" s="1" t="s">
        <v>121</v>
      </c>
      <c r="C460" s="8" t="s">
        <v>332</v>
      </c>
      <c r="D460" s="11">
        <v>0</v>
      </c>
      <c r="F460" s="3">
        <f>ROUND(SUMIF(Определители!I6:I55,"=3",'Базовые цены с учетом расхода'!B6:B55),2)</f>
        <v>0</v>
      </c>
      <c r="G460" s="3">
        <f>ROUND(SUMIF(Определители!I6:I55,"=3",'Базовые цены с учетом расхода'!C6:C55),2)</f>
        <v>0</v>
      </c>
      <c r="H460" s="3">
        <f>ROUND(SUMIF(Определители!I6:I55,"=3",'Базовые цены с учетом расхода'!D6:D55),2)</f>
        <v>0</v>
      </c>
      <c r="I460" s="3">
        <f>ROUND(SUMIF(Определители!I6:I55,"=3",'Базовые цены с учетом расхода'!E6:E55),2)</f>
        <v>0</v>
      </c>
      <c r="J460" s="7">
        <f>ROUND(SUMIF(Определители!I6:I55,"=3",'Базовые цены с учетом расхода'!I6:I55),8)</f>
        <v>0</v>
      </c>
      <c r="K460" s="7">
        <f>ROUND(SUMIF(Определители!I6:I55,"=3",'Базовые цены с учетом расхода'!K6:K55),8)</f>
        <v>0</v>
      </c>
      <c r="L460" s="3">
        <f>ROUND(SUMIF(Определители!I6:I55,"=3",'Базовые цены с учетом расхода'!F6:F55),2)</f>
        <v>0</v>
      </c>
      <c r="N460" s="8" t="s">
        <v>362</v>
      </c>
    </row>
    <row r="461" spans="1:14" ht="10.5">
      <c r="A461" s="4">
        <v>30</v>
      </c>
      <c r="B461" s="1" t="s">
        <v>112</v>
      </c>
      <c r="C461" s="8" t="s">
        <v>332</v>
      </c>
      <c r="D461" s="11">
        <v>0</v>
      </c>
      <c r="F461" s="3">
        <f>ROUND(SUMIF(Определители!I6:I55,"=3",'Базовые цены с учетом расхода'!H6:H55),2)</f>
        <v>0</v>
      </c>
      <c r="G461" s="3"/>
      <c r="H461" s="3"/>
      <c r="I461" s="3"/>
      <c r="J461" s="7"/>
      <c r="K461" s="7"/>
      <c r="L461" s="3"/>
      <c r="N461" s="8" t="s">
        <v>363</v>
      </c>
    </row>
    <row r="462" spans="1:14" ht="10.5">
      <c r="A462" s="4">
        <v>31</v>
      </c>
      <c r="B462" s="1" t="s">
        <v>113</v>
      </c>
      <c r="C462" s="8" t="s">
        <v>332</v>
      </c>
      <c r="D462" s="11">
        <v>0</v>
      </c>
      <c r="F462" s="3">
        <f>ROUND(SUMIF(Определители!I6:I55,"=3",'Базовые цены с учетом расхода'!N6:N55),2)</f>
        <v>0</v>
      </c>
      <c r="G462" s="3"/>
      <c r="H462" s="3"/>
      <c r="I462" s="3"/>
      <c r="J462" s="7"/>
      <c r="K462" s="7"/>
      <c r="L462" s="3"/>
      <c r="N462" s="8" t="s">
        <v>364</v>
      </c>
    </row>
    <row r="463" spans="1:14" ht="10.5">
      <c r="A463" s="4">
        <v>32</v>
      </c>
      <c r="B463" s="1" t="s">
        <v>114</v>
      </c>
      <c r="C463" s="8" t="s">
        <v>332</v>
      </c>
      <c r="D463" s="11">
        <v>0</v>
      </c>
      <c r="F463" s="3">
        <f>ROUND(SUMIF(Определители!I6:I55,"=3",'Базовые цены с учетом расхода'!O6:O55),2)</f>
        <v>0</v>
      </c>
      <c r="G463" s="3"/>
      <c r="H463" s="3"/>
      <c r="I463" s="3"/>
      <c r="J463" s="7"/>
      <c r="K463" s="7"/>
      <c r="L463" s="3"/>
      <c r="N463" s="8" t="s">
        <v>365</v>
      </c>
    </row>
    <row r="464" spans="1:14" ht="10.5">
      <c r="A464" s="4">
        <v>33</v>
      </c>
      <c r="B464" s="1" t="s">
        <v>122</v>
      </c>
      <c r="C464" s="8" t="s">
        <v>333</v>
      </c>
      <c r="D464" s="11">
        <v>0</v>
      </c>
      <c r="F464" s="3">
        <f>ROUND((F460+F462+F463),2)</f>
        <v>0</v>
      </c>
      <c r="G464" s="3"/>
      <c r="H464" s="3"/>
      <c r="I464" s="3"/>
      <c r="J464" s="7"/>
      <c r="K464" s="7"/>
      <c r="L464" s="3"/>
      <c r="N464" s="8" t="s">
        <v>366</v>
      </c>
    </row>
    <row r="465" spans="1:14" ht="10.5">
      <c r="A465" s="4">
        <v>34</v>
      </c>
      <c r="B465" s="1" t="s">
        <v>123</v>
      </c>
      <c r="C465" s="8" t="s">
        <v>332</v>
      </c>
      <c r="D465" s="11">
        <v>0</v>
      </c>
      <c r="F465" s="3">
        <f>ROUND(SUMIF(Определители!I6:I55,"=4",'Базовые цены с учетом расхода'!B6:B55),2)</f>
        <v>0</v>
      </c>
      <c r="G465" s="3">
        <f>ROUND(SUMIF(Определители!I6:I55,"=4",'Базовые цены с учетом расхода'!C6:C55),2)</f>
        <v>0</v>
      </c>
      <c r="H465" s="3">
        <f>ROUND(SUMIF(Определители!I6:I55,"=4",'Базовые цены с учетом расхода'!D6:D55),2)</f>
        <v>0</v>
      </c>
      <c r="I465" s="3">
        <f>ROUND(SUMIF(Определители!I6:I55,"=4",'Базовые цены с учетом расхода'!E6:E55),2)</f>
        <v>0</v>
      </c>
      <c r="J465" s="7">
        <f>ROUND(SUMIF(Определители!I6:I55,"=4",'Базовые цены с учетом расхода'!I6:I55),8)</f>
        <v>0</v>
      </c>
      <c r="K465" s="7">
        <f>ROUND(SUMIF(Определители!I6:I55,"=4",'Базовые цены с учетом расхода'!K6:K55),8)</f>
        <v>0</v>
      </c>
      <c r="L465" s="3">
        <f>ROUND(SUMIF(Определители!I6:I55,"=4",'Базовые цены с учетом расхода'!F6:F55),2)</f>
        <v>0</v>
      </c>
      <c r="N465" s="8" t="s">
        <v>367</v>
      </c>
    </row>
    <row r="466" spans="1:14" ht="10.5">
      <c r="A466" s="4">
        <v>35</v>
      </c>
      <c r="B466" s="1" t="s">
        <v>108</v>
      </c>
      <c r="C466" s="8" t="s">
        <v>332</v>
      </c>
      <c r="D466" s="11">
        <v>0</v>
      </c>
      <c r="F466" s="3"/>
      <c r="G466" s="3"/>
      <c r="H466" s="3"/>
      <c r="I466" s="3"/>
      <c r="J466" s="7"/>
      <c r="K466" s="7"/>
      <c r="L466" s="3"/>
      <c r="N466" s="8" t="s">
        <v>368</v>
      </c>
    </row>
    <row r="467" spans="1:14" ht="10.5">
      <c r="A467" s="4">
        <v>36</v>
      </c>
      <c r="B467" s="1" t="s">
        <v>124</v>
      </c>
      <c r="C467" s="8" t="s">
        <v>332</v>
      </c>
      <c r="D467" s="11">
        <v>0</v>
      </c>
      <c r="F467" s="3"/>
      <c r="G467" s="3"/>
      <c r="H467" s="3"/>
      <c r="I467" s="3"/>
      <c r="J467" s="7"/>
      <c r="K467" s="7"/>
      <c r="L467" s="3"/>
      <c r="N467" s="8" t="s">
        <v>369</v>
      </c>
    </row>
    <row r="468" spans="1:14" ht="10.5">
      <c r="A468" s="4">
        <v>37</v>
      </c>
      <c r="B468" s="1" t="s">
        <v>112</v>
      </c>
      <c r="C468" s="8" t="s">
        <v>332</v>
      </c>
      <c r="D468" s="11">
        <v>0</v>
      </c>
      <c r="F468" s="3">
        <f>ROUND(SUMIF(Определители!I6:I55,"=4",'Базовые цены с учетом расхода'!H6:H55),2)</f>
        <v>0</v>
      </c>
      <c r="G468" s="3"/>
      <c r="H468" s="3"/>
      <c r="I468" s="3"/>
      <c r="J468" s="7"/>
      <c r="K468" s="7"/>
      <c r="L468" s="3"/>
      <c r="N468" s="8" t="s">
        <v>370</v>
      </c>
    </row>
    <row r="469" spans="1:14" ht="10.5">
      <c r="A469" s="4">
        <v>38</v>
      </c>
      <c r="B469" s="1" t="s">
        <v>113</v>
      </c>
      <c r="C469" s="8" t="s">
        <v>332</v>
      </c>
      <c r="D469" s="11">
        <v>0</v>
      </c>
      <c r="F469" s="3">
        <f>ROUND(SUMIF(Определители!I6:I55,"=4",'Базовые цены с учетом расхода'!N6:N55),2)</f>
        <v>0</v>
      </c>
      <c r="G469" s="3"/>
      <c r="H469" s="3"/>
      <c r="I469" s="3"/>
      <c r="J469" s="7"/>
      <c r="K469" s="7"/>
      <c r="L469" s="3"/>
      <c r="N469" s="8" t="s">
        <v>371</v>
      </c>
    </row>
    <row r="470" spans="1:14" ht="10.5">
      <c r="A470" s="4">
        <v>39</v>
      </c>
      <c r="B470" s="1" t="s">
        <v>114</v>
      </c>
      <c r="C470" s="8" t="s">
        <v>332</v>
      </c>
      <c r="D470" s="11">
        <v>0</v>
      </c>
      <c r="F470" s="3">
        <f>ROUND(SUMIF(Определители!I6:I55,"=4",'Базовые цены с учетом расхода'!O6:O55),2)</f>
        <v>0</v>
      </c>
      <c r="G470" s="3"/>
      <c r="H470" s="3"/>
      <c r="I470" s="3"/>
      <c r="J470" s="7"/>
      <c r="K470" s="7"/>
      <c r="L470" s="3"/>
      <c r="N470" s="8" t="s">
        <v>372</v>
      </c>
    </row>
    <row r="471" spans="1:14" ht="10.5">
      <c r="A471" s="4">
        <v>40</v>
      </c>
      <c r="B471" s="1" t="s">
        <v>105</v>
      </c>
      <c r="C471" s="8" t="s">
        <v>332</v>
      </c>
      <c r="D471" s="11">
        <v>0</v>
      </c>
      <c r="F471" s="3" t="e">
        <f>ROUND(СУММПРОИЗВЕСЛИ(1,Определители!I6:I55," ",'Базовые цены с учетом расхода'!M6:M55,Начисления!I6:I55,0),2)</f>
        <v>#NAME?</v>
      </c>
      <c r="G471" s="3"/>
      <c r="H471" s="3"/>
      <c r="I471" s="3"/>
      <c r="J471" s="7"/>
      <c r="K471" s="7"/>
      <c r="L471" s="3"/>
      <c r="N471" s="8" t="s">
        <v>373</v>
      </c>
    </row>
    <row r="472" spans="1:14" ht="10.5">
      <c r="A472" s="4">
        <v>41</v>
      </c>
      <c r="B472" s="1" t="s">
        <v>125</v>
      </c>
      <c r="C472" s="8" t="s">
        <v>333</v>
      </c>
      <c r="D472" s="11">
        <v>0</v>
      </c>
      <c r="F472" s="3">
        <f>ROUND((F465+F469+F470),2)</f>
        <v>0</v>
      </c>
      <c r="G472" s="3"/>
      <c r="H472" s="3"/>
      <c r="I472" s="3"/>
      <c r="J472" s="7"/>
      <c r="K472" s="7"/>
      <c r="L472" s="3"/>
      <c r="N472" s="8" t="s">
        <v>374</v>
      </c>
    </row>
    <row r="473" spans="1:14" ht="10.5">
      <c r="A473" s="4">
        <v>42</v>
      </c>
      <c r="B473" s="1" t="s">
        <v>126</v>
      </c>
      <c r="C473" s="8" t="s">
        <v>332</v>
      </c>
      <c r="D473" s="11">
        <v>0</v>
      </c>
      <c r="F473" s="3">
        <f>ROUND(SUMIF(Определители!I6:I55,"=5",'Базовые цены с учетом расхода'!B6:B55),2)</f>
        <v>0</v>
      </c>
      <c r="G473" s="3">
        <f>ROUND(SUMIF(Определители!I6:I55,"=5",'Базовые цены с учетом расхода'!C6:C55),2)</f>
        <v>0</v>
      </c>
      <c r="H473" s="3">
        <f>ROUND(SUMIF(Определители!I6:I55,"=5",'Базовые цены с учетом расхода'!D6:D55),2)</f>
        <v>0</v>
      </c>
      <c r="I473" s="3">
        <f>ROUND(SUMIF(Определители!I6:I55,"=5",'Базовые цены с учетом расхода'!E6:E55),2)</f>
        <v>0</v>
      </c>
      <c r="J473" s="7">
        <f>ROUND(SUMIF(Определители!I6:I55,"=5",'Базовые цены с учетом расхода'!I6:I55),8)</f>
        <v>0</v>
      </c>
      <c r="K473" s="7">
        <f>ROUND(SUMIF(Определители!I6:I55,"=5",'Базовые цены с учетом расхода'!K6:K55),8)</f>
        <v>0</v>
      </c>
      <c r="L473" s="3">
        <f>ROUND(SUMIF(Определители!I6:I55,"=5",'Базовые цены с учетом расхода'!F6:F55),2)</f>
        <v>0</v>
      </c>
      <c r="N473" s="8" t="s">
        <v>375</v>
      </c>
    </row>
    <row r="474" spans="1:14" ht="10.5">
      <c r="A474" s="4">
        <v>43</v>
      </c>
      <c r="B474" s="1" t="s">
        <v>112</v>
      </c>
      <c r="C474" s="8" t="s">
        <v>332</v>
      </c>
      <c r="D474" s="11">
        <v>0</v>
      </c>
      <c r="F474" s="3">
        <f>ROUND(SUMIF(Определители!I6:I55,"=5",'Базовые цены с учетом расхода'!H6:H55),2)</f>
        <v>0</v>
      </c>
      <c r="G474" s="3"/>
      <c r="H474" s="3"/>
      <c r="I474" s="3"/>
      <c r="J474" s="7"/>
      <c r="K474" s="7"/>
      <c r="L474" s="3"/>
      <c r="N474" s="8" t="s">
        <v>376</v>
      </c>
    </row>
    <row r="475" spans="1:14" ht="10.5">
      <c r="A475" s="4">
        <v>44</v>
      </c>
      <c r="B475" s="1" t="s">
        <v>113</v>
      </c>
      <c r="C475" s="8" t="s">
        <v>332</v>
      </c>
      <c r="D475" s="11">
        <v>0</v>
      </c>
      <c r="F475" s="3">
        <f>ROUND(SUMIF(Определители!I6:I55,"=5",'Базовые цены с учетом расхода'!N6:N55),2)</f>
        <v>0</v>
      </c>
      <c r="G475" s="3"/>
      <c r="H475" s="3"/>
      <c r="I475" s="3"/>
      <c r="J475" s="7"/>
      <c r="K475" s="7"/>
      <c r="L475" s="3"/>
      <c r="N475" s="8" t="s">
        <v>377</v>
      </c>
    </row>
    <row r="476" spans="1:14" ht="10.5">
      <c r="A476" s="4">
        <v>45</v>
      </c>
      <c r="B476" s="1" t="s">
        <v>114</v>
      </c>
      <c r="C476" s="8" t="s">
        <v>332</v>
      </c>
      <c r="D476" s="11">
        <v>0</v>
      </c>
      <c r="F476" s="3">
        <f>ROUND(SUMIF(Определители!I6:I55,"=5",'Базовые цены с учетом расхода'!O6:O55),2)</f>
        <v>0</v>
      </c>
      <c r="G476" s="3"/>
      <c r="H476" s="3"/>
      <c r="I476" s="3"/>
      <c r="J476" s="7"/>
      <c r="K476" s="7"/>
      <c r="L476" s="3"/>
      <c r="N476" s="8" t="s">
        <v>378</v>
      </c>
    </row>
    <row r="477" spans="1:14" ht="10.5">
      <c r="A477" s="4">
        <v>46</v>
      </c>
      <c r="B477" s="1" t="s">
        <v>127</v>
      </c>
      <c r="C477" s="8" t="s">
        <v>333</v>
      </c>
      <c r="D477" s="11">
        <v>0</v>
      </c>
      <c r="F477" s="3">
        <f>ROUND((F473+F475+F476),2)</f>
        <v>0</v>
      </c>
      <c r="G477" s="3"/>
      <c r="H477" s="3"/>
      <c r="I477" s="3"/>
      <c r="J477" s="7"/>
      <c r="K477" s="7"/>
      <c r="L477" s="3"/>
      <c r="N477" s="8" t="s">
        <v>379</v>
      </c>
    </row>
    <row r="478" spans="1:14" ht="10.5">
      <c r="A478" s="4">
        <v>47</v>
      </c>
      <c r="B478" s="1" t="s">
        <v>128</v>
      </c>
      <c r="C478" s="8" t="s">
        <v>332</v>
      </c>
      <c r="D478" s="11">
        <v>0</v>
      </c>
      <c r="F478" s="3">
        <f>ROUND(SUMIF(Определители!I6:I55,"=6",'Базовые цены с учетом расхода'!B6:B55),2)</f>
        <v>0</v>
      </c>
      <c r="G478" s="3">
        <f>ROUND(SUMIF(Определители!I6:I55,"=6",'Базовые цены с учетом расхода'!C6:C55),2)</f>
        <v>0</v>
      </c>
      <c r="H478" s="3">
        <f>ROUND(SUMIF(Определители!I6:I55,"=6",'Базовые цены с учетом расхода'!D6:D55),2)</f>
        <v>0</v>
      </c>
      <c r="I478" s="3">
        <f>ROUND(SUMIF(Определители!I6:I55,"=6",'Базовые цены с учетом расхода'!E6:E55),2)</f>
        <v>0</v>
      </c>
      <c r="J478" s="7">
        <f>ROUND(SUMIF(Определители!I6:I55,"=6",'Базовые цены с учетом расхода'!I6:I55),8)</f>
        <v>0</v>
      </c>
      <c r="K478" s="7">
        <f>ROUND(SUMIF(Определители!I6:I55,"=6",'Базовые цены с учетом расхода'!K6:K55),8)</f>
        <v>0</v>
      </c>
      <c r="L478" s="3">
        <f>ROUND(SUMIF(Определители!I6:I55,"=6",'Базовые цены с учетом расхода'!F6:F55),2)</f>
        <v>0</v>
      </c>
      <c r="N478" s="8" t="s">
        <v>380</v>
      </c>
    </row>
    <row r="479" spans="1:14" ht="10.5">
      <c r="A479" s="4">
        <v>48</v>
      </c>
      <c r="B479" s="1" t="s">
        <v>112</v>
      </c>
      <c r="C479" s="8" t="s">
        <v>332</v>
      </c>
      <c r="D479" s="11">
        <v>0</v>
      </c>
      <c r="F479" s="3">
        <f>ROUND(SUMIF(Определители!I6:I55,"=6",'Базовые цены с учетом расхода'!H6:H55),2)</f>
        <v>0</v>
      </c>
      <c r="G479" s="3"/>
      <c r="H479" s="3"/>
      <c r="I479" s="3"/>
      <c r="J479" s="7"/>
      <c r="K479" s="7"/>
      <c r="L479" s="3"/>
      <c r="N479" s="8" t="s">
        <v>381</v>
      </c>
    </row>
    <row r="480" spans="1:14" ht="10.5">
      <c r="A480" s="4">
        <v>49</v>
      </c>
      <c r="B480" s="1" t="s">
        <v>113</v>
      </c>
      <c r="C480" s="8" t="s">
        <v>332</v>
      </c>
      <c r="D480" s="11">
        <v>0</v>
      </c>
      <c r="F480" s="3">
        <f>ROUND(SUMIF(Определители!I6:I55,"=6",'Базовые цены с учетом расхода'!N6:N55),2)</f>
        <v>0</v>
      </c>
      <c r="G480" s="3"/>
      <c r="H480" s="3"/>
      <c r="I480" s="3"/>
      <c r="J480" s="7"/>
      <c r="K480" s="7"/>
      <c r="L480" s="3"/>
      <c r="N480" s="8" t="s">
        <v>382</v>
      </c>
    </row>
    <row r="481" spans="1:14" ht="10.5">
      <c r="A481" s="4">
        <v>50</v>
      </c>
      <c r="B481" s="1" t="s">
        <v>114</v>
      </c>
      <c r="C481" s="8" t="s">
        <v>332</v>
      </c>
      <c r="D481" s="11">
        <v>0</v>
      </c>
      <c r="F481" s="3">
        <f>ROUND(SUMIF(Определители!I6:I55,"=6",'Базовые цены с учетом расхода'!O6:O55),2)</f>
        <v>0</v>
      </c>
      <c r="G481" s="3"/>
      <c r="H481" s="3"/>
      <c r="I481" s="3"/>
      <c r="J481" s="7"/>
      <c r="K481" s="7"/>
      <c r="L481" s="3"/>
      <c r="N481" s="8" t="s">
        <v>383</v>
      </c>
    </row>
    <row r="482" spans="1:14" ht="10.5">
      <c r="A482" s="4">
        <v>51</v>
      </c>
      <c r="B482" s="1" t="s">
        <v>129</v>
      </c>
      <c r="C482" s="8" t="s">
        <v>333</v>
      </c>
      <c r="D482" s="11">
        <v>0</v>
      </c>
      <c r="F482" s="3">
        <f>ROUND((F478+F480+F481),2)</f>
        <v>0</v>
      </c>
      <c r="G482" s="3"/>
      <c r="H482" s="3"/>
      <c r="I482" s="3"/>
      <c r="J482" s="7"/>
      <c r="K482" s="7"/>
      <c r="L482" s="3"/>
      <c r="N482" s="8" t="s">
        <v>384</v>
      </c>
    </row>
    <row r="483" spans="1:14" ht="10.5">
      <c r="A483" s="4">
        <v>52</v>
      </c>
      <c r="B483" s="1" t="s">
        <v>130</v>
      </c>
      <c r="C483" s="8" t="s">
        <v>332</v>
      </c>
      <c r="D483" s="11">
        <v>0</v>
      </c>
      <c r="F483" s="3">
        <f>ROUND(SUMIF(Определители!I6:I55,"=7",'Базовые цены с учетом расхода'!B6:B55),2)</f>
        <v>0</v>
      </c>
      <c r="G483" s="3">
        <f>ROUND(SUMIF(Определители!I6:I55,"=7",'Базовые цены с учетом расхода'!C6:C55),2)</f>
        <v>0</v>
      </c>
      <c r="H483" s="3">
        <f>ROUND(SUMIF(Определители!I6:I55,"=7",'Базовые цены с учетом расхода'!D6:D55),2)</f>
        <v>0</v>
      </c>
      <c r="I483" s="3">
        <f>ROUND(SUMIF(Определители!I6:I55,"=7",'Базовые цены с учетом расхода'!E6:E55),2)</f>
        <v>0</v>
      </c>
      <c r="J483" s="7">
        <f>ROUND(SUMIF(Определители!I6:I55,"=7",'Базовые цены с учетом расхода'!I6:I55),8)</f>
        <v>0</v>
      </c>
      <c r="K483" s="7">
        <f>ROUND(SUMIF(Определители!I6:I55,"=7",'Базовые цены с учетом расхода'!K6:K55),8)</f>
        <v>0</v>
      </c>
      <c r="L483" s="3">
        <f>ROUND(SUMIF(Определители!I6:I55,"=7",'Базовые цены с учетом расхода'!F6:F55),2)</f>
        <v>0</v>
      </c>
      <c r="N483" s="8" t="s">
        <v>385</v>
      </c>
    </row>
    <row r="484" spans="1:14" ht="10.5">
      <c r="A484" s="4">
        <v>53</v>
      </c>
      <c r="B484" s="1" t="s">
        <v>108</v>
      </c>
      <c r="C484" s="8" t="s">
        <v>332</v>
      </c>
      <c r="D484" s="11">
        <v>0</v>
      </c>
      <c r="F484" s="3"/>
      <c r="G484" s="3"/>
      <c r="H484" s="3"/>
      <c r="I484" s="3"/>
      <c r="J484" s="7"/>
      <c r="K484" s="7"/>
      <c r="L484" s="3"/>
      <c r="N484" s="8" t="s">
        <v>386</v>
      </c>
    </row>
    <row r="485" spans="1:14" ht="10.5">
      <c r="A485" s="4">
        <v>54</v>
      </c>
      <c r="B485" s="1" t="s">
        <v>131</v>
      </c>
      <c r="C485" s="8" t="s">
        <v>332</v>
      </c>
      <c r="D485" s="11">
        <v>0</v>
      </c>
      <c r="F485" s="3" t="e">
        <f>ROUND(СУММЕСЛИ2(Определители!I6:I55,"2",Определители!G6:G55,"1",'Базовые цены с учетом расхода'!B6:B55),2)</f>
        <v>#NAME?</v>
      </c>
      <c r="G485" s="3"/>
      <c r="H485" s="3"/>
      <c r="I485" s="3"/>
      <c r="J485" s="7"/>
      <c r="K485" s="7"/>
      <c r="L485" s="3"/>
      <c r="N485" s="8" t="s">
        <v>387</v>
      </c>
    </row>
    <row r="486" spans="1:14" ht="10.5">
      <c r="A486" s="4">
        <v>55</v>
      </c>
      <c r="B486" s="1" t="s">
        <v>112</v>
      </c>
      <c r="C486" s="8" t="s">
        <v>332</v>
      </c>
      <c r="D486" s="11">
        <v>0</v>
      </c>
      <c r="F486" s="3">
        <f>ROUND(SUMIF(Определители!I6:I55,"=7",'Базовые цены с учетом расхода'!H6:H55),2)</f>
        <v>0</v>
      </c>
      <c r="G486" s="3"/>
      <c r="H486" s="3"/>
      <c r="I486" s="3"/>
      <c r="J486" s="7"/>
      <c r="K486" s="7"/>
      <c r="L486" s="3"/>
      <c r="N486" s="8" t="s">
        <v>388</v>
      </c>
    </row>
    <row r="487" spans="1:14" ht="10.5">
      <c r="A487" s="4">
        <v>56</v>
      </c>
      <c r="B487" s="1" t="s">
        <v>132</v>
      </c>
      <c r="C487" s="8" t="s">
        <v>332</v>
      </c>
      <c r="D487" s="11">
        <v>0</v>
      </c>
      <c r="F487" s="3">
        <f>ROUND(SUMIF(Определители!I6:I55,"=7",'Базовые цены с учетом расхода'!N6:N55),2)</f>
        <v>0</v>
      </c>
      <c r="G487" s="3"/>
      <c r="H487" s="3"/>
      <c r="I487" s="3"/>
      <c r="J487" s="7"/>
      <c r="K487" s="7"/>
      <c r="L487" s="3"/>
      <c r="N487" s="8" t="s">
        <v>389</v>
      </c>
    </row>
    <row r="488" spans="1:14" ht="10.5">
      <c r="A488" s="4">
        <v>57</v>
      </c>
      <c r="B488" s="1" t="s">
        <v>114</v>
      </c>
      <c r="C488" s="8" t="s">
        <v>332</v>
      </c>
      <c r="D488" s="11">
        <v>0</v>
      </c>
      <c r="F488" s="3">
        <f>ROUND(SUMIF(Определители!I6:I55,"=7",'Базовые цены с учетом расхода'!O6:O55),2)</f>
        <v>0</v>
      </c>
      <c r="G488" s="3"/>
      <c r="H488" s="3"/>
      <c r="I488" s="3"/>
      <c r="J488" s="7"/>
      <c r="K488" s="7"/>
      <c r="L488" s="3"/>
      <c r="N488" s="8" t="s">
        <v>390</v>
      </c>
    </row>
    <row r="489" spans="1:14" ht="10.5">
      <c r="A489" s="4">
        <v>58</v>
      </c>
      <c r="B489" s="1" t="s">
        <v>133</v>
      </c>
      <c r="C489" s="8" t="s">
        <v>333</v>
      </c>
      <c r="D489" s="11">
        <v>0</v>
      </c>
      <c r="F489" s="3">
        <f>ROUND((F483+F487+F488),2)</f>
        <v>0</v>
      </c>
      <c r="G489" s="3"/>
      <c r="H489" s="3"/>
      <c r="I489" s="3"/>
      <c r="J489" s="7"/>
      <c r="K489" s="7"/>
      <c r="L489" s="3"/>
      <c r="N489" s="8" t="s">
        <v>391</v>
      </c>
    </row>
    <row r="490" spans="1:14" ht="10.5">
      <c r="A490" s="4">
        <v>59</v>
      </c>
      <c r="B490" s="1" t="s">
        <v>134</v>
      </c>
      <c r="C490" s="8" t="s">
        <v>332</v>
      </c>
      <c r="D490" s="11">
        <v>0</v>
      </c>
      <c r="F490" s="3">
        <f>ROUND(SUMIF(Определители!I6:I55,"=9",'Базовые цены с учетом расхода'!B6:B55),2)</f>
        <v>0</v>
      </c>
      <c r="G490" s="3">
        <f>ROUND(SUMIF(Определители!I6:I55,"=9",'Базовые цены с учетом расхода'!C6:C55),2)</f>
        <v>0</v>
      </c>
      <c r="H490" s="3">
        <f>ROUND(SUMIF(Определители!I6:I55,"=9",'Базовые цены с учетом расхода'!D6:D55),2)</f>
        <v>0</v>
      </c>
      <c r="I490" s="3">
        <f>ROUND(SUMIF(Определители!I6:I55,"=9",'Базовые цены с учетом расхода'!E6:E55),2)</f>
        <v>0</v>
      </c>
      <c r="J490" s="7">
        <f>ROUND(SUMIF(Определители!I6:I55,"=9",'Базовые цены с учетом расхода'!I6:I55),8)</f>
        <v>0</v>
      </c>
      <c r="K490" s="7">
        <f>ROUND(SUMIF(Определители!I6:I55,"=9",'Базовые цены с учетом расхода'!K6:K55),8)</f>
        <v>0</v>
      </c>
      <c r="L490" s="3">
        <f>ROUND(SUMIF(Определители!I6:I55,"=9",'Базовые цены с учетом расхода'!F6:F55),2)</f>
        <v>0</v>
      </c>
      <c r="N490" s="8" t="s">
        <v>392</v>
      </c>
    </row>
    <row r="491" spans="1:14" ht="10.5">
      <c r="A491" s="4">
        <v>60</v>
      </c>
      <c r="B491" s="1" t="s">
        <v>132</v>
      </c>
      <c r="C491" s="8" t="s">
        <v>332</v>
      </c>
      <c r="D491" s="11">
        <v>0</v>
      </c>
      <c r="F491" s="3">
        <f>ROUND(SUMIF(Определители!I6:I55,"=9",'Базовые цены с учетом расхода'!N6:N55),2)</f>
        <v>0</v>
      </c>
      <c r="G491" s="3"/>
      <c r="H491" s="3"/>
      <c r="I491" s="3"/>
      <c r="J491" s="7"/>
      <c r="K491" s="7"/>
      <c r="L491" s="3"/>
      <c r="N491" s="8" t="s">
        <v>393</v>
      </c>
    </row>
    <row r="492" spans="1:14" ht="10.5">
      <c r="A492" s="4">
        <v>61</v>
      </c>
      <c r="B492" s="1" t="s">
        <v>114</v>
      </c>
      <c r="C492" s="8" t="s">
        <v>332</v>
      </c>
      <c r="D492" s="11">
        <v>0</v>
      </c>
      <c r="F492" s="3">
        <f>ROUND(SUMIF(Определители!I6:I55,"=9",'Базовые цены с учетом расхода'!O6:O55),2)</f>
        <v>0</v>
      </c>
      <c r="G492" s="3"/>
      <c r="H492" s="3"/>
      <c r="I492" s="3"/>
      <c r="J492" s="7"/>
      <c r="K492" s="7"/>
      <c r="L492" s="3"/>
      <c r="N492" s="8" t="s">
        <v>394</v>
      </c>
    </row>
    <row r="493" spans="1:14" ht="10.5">
      <c r="A493" s="4">
        <v>62</v>
      </c>
      <c r="B493" s="1" t="s">
        <v>135</v>
      </c>
      <c r="C493" s="8" t="s">
        <v>333</v>
      </c>
      <c r="D493" s="11">
        <v>0</v>
      </c>
      <c r="F493" s="3">
        <f>ROUND((F490+F491+F492),2)</f>
        <v>0</v>
      </c>
      <c r="G493" s="3"/>
      <c r="H493" s="3"/>
      <c r="I493" s="3"/>
      <c r="J493" s="7"/>
      <c r="K493" s="7"/>
      <c r="L493" s="3"/>
      <c r="N493" s="8" t="s">
        <v>395</v>
      </c>
    </row>
    <row r="494" spans="1:14" ht="10.5">
      <c r="A494" s="4">
        <v>63</v>
      </c>
      <c r="B494" s="1" t="s">
        <v>136</v>
      </c>
      <c r="C494" s="8" t="s">
        <v>332</v>
      </c>
      <c r="D494" s="11">
        <v>0</v>
      </c>
      <c r="F494" s="3">
        <f>ROUND(SUMIF(Определители!I6:I55,"=:",'Базовые цены с учетом расхода'!B6:B55),2)</f>
        <v>0</v>
      </c>
      <c r="G494" s="3">
        <f>ROUND(SUMIF(Определители!I6:I55,"=:",'Базовые цены с учетом расхода'!C6:C55),2)</f>
        <v>0</v>
      </c>
      <c r="H494" s="3">
        <f>ROUND(SUMIF(Определители!I6:I55,"=:",'Базовые цены с учетом расхода'!D6:D55),2)</f>
        <v>0</v>
      </c>
      <c r="I494" s="3">
        <f>ROUND(SUMIF(Определители!I6:I55,"=:",'Базовые цены с учетом расхода'!E6:E55),2)</f>
        <v>0</v>
      </c>
      <c r="J494" s="7">
        <f>ROUND(SUMIF(Определители!I6:I55,"=:",'Базовые цены с учетом расхода'!I6:I55),8)</f>
        <v>0</v>
      </c>
      <c r="K494" s="7">
        <f>ROUND(SUMIF(Определители!I6:I55,"=:",'Базовые цены с учетом расхода'!K6:K55),8)</f>
        <v>0</v>
      </c>
      <c r="L494" s="3">
        <f>ROUND(SUMIF(Определители!I6:I55,"=:",'Базовые цены с учетом расхода'!F6:F55),2)</f>
        <v>0</v>
      </c>
      <c r="N494" s="8" t="s">
        <v>396</v>
      </c>
    </row>
    <row r="495" spans="1:14" ht="10.5">
      <c r="A495" s="4">
        <v>64</v>
      </c>
      <c r="B495" s="1" t="s">
        <v>112</v>
      </c>
      <c r="C495" s="8" t="s">
        <v>332</v>
      </c>
      <c r="D495" s="11">
        <v>0</v>
      </c>
      <c r="F495" s="3">
        <f>ROUND(SUMIF(Определители!I6:I55,"=:",'Базовые цены с учетом расхода'!H6:H55),2)</f>
        <v>0</v>
      </c>
      <c r="G495" s="3"/>
      <c r="H495" s="3"/>
      <c r="I495" s="3"/>
      <c r="J495" s="7"/>
      <c r="K495" s="7"/>
      <c r="L495" s="3"/>
      <c r="N495" s="8" t="s">
        <v>397</v>
      </c>
    </row>
    <row r="496" spans="1:14" ht="10.5">
      <c r="A496" s="4">
        <v>65</v>
      </c>
      <c r="B496" s="1" t="s">
        <v>132</v>
      </c>
      <c r="C496" s="8" t="s">
        <v>332</v>
      </c>
      <c r="D496" s="11">
        <v>0</v>
      </c>
      <c r="F496" s="3">
        <f>ROUND(SUMIF(Определители!I6:I55,"=:",'Базовые цены с учетом расхода'!N6:N55),2)</f>
        <v>0</v>
      </c>
      <c r="G496" s="3"/>
      <c r="H496" s="3"/>
      <c r="I496" s="3"/>
      <c r="J496" s="7"/>
      <c r="K496" s="7"/>
      <c r="L496" s="3"/>
      <c r="N496" s="8" t="s">
        <v>398</v>
      </c>
    </row>
    <row r="497" spans="1:14" ht="10.5">
      <c r="A497" s="4">
        <v>66</v>
      </c>
      <c r="B497" s="1" t="s">
        <v>114</v>
      </c>
      <c r="C497" s="8" t="s">
        <v>332</v>
      </c>
      <c r="D497" s="11">
        <v>0</v>
      </c>
      <c r="F497" s="3">
        <f>ROUND(SUMIF(Определители!I6:I55,"=:",'Базовые цены с учетом расхода'!O6:O55),2)</f>
        <v>0</v>
      </c>
      <c r="G497" s="3"/>
      <c r="H497" s="3"/>
      <c r="I497" s="3"/>
      <c r="J497" s="7"/>
      <c r="K497" s="7"/>
      <c r="L497" s="3"/>
      <c r="N497" s="8" t="s">
        <v>399</v>
      </c>
    </row>
    <row r="498" spans="1:14" ht="10.5">
      <c r="A498" s="4">
        <v>67</v>
      </c>
      <c r="B498" s="1" t="s">
        <v>137</v>
      </c>
      <c r="C498" s="8" t="s">
        <v>333</v>
      </c>
      <c r="D498" s="11">
        <v>0</v>
      </c>
      <c r="F498" s="3">
        <f>ROUND((F494+F496+F497),2)</f>
        <v>0</v>
      </c>
      <c r="G498" s="3"/>
      <c r="H498" s="3"/>
      <c r="I498" s="3"/>
      <c r="J498" s="7"/>
      <c r="K498" s="7"/>
      <c r="L498" s="3"/>
      <c r="N498" s="8" t="s">
        <v>400</v>
      </c>
    </row>
    <row r="499" spans="1:14" ht="10.5">
      <c r="A499" s="4">
        <v>68</v>
      </c>
      <c r="B499" s="1" t="s">
        <v>138</v>
      </c>
      <c r="C499" s="8" t="s">
        <v>332</v>
      </c>
      <c r="D499" s="11">
        <v>0</v>
      </c>
      <c r="F499" s="3">
        <f>ROUND(SUMIF(Определители!I6:I55,"=8",'Базовые цены с учетом расхода'!B6:B55),2)</f>
        <v>0</v>
      </c>
      <c r="G499" s="3">
        <f>ROUND(SUMIF(Определители!I6:I55,"=8",'Базовые цены с учетом расхода'!C6:C55),2)</f>
        <v>0</v>
      </c>
      <c r="H499" s="3">
        <f>ROUND(SUMIF(Определители!I6:I55,"=8",'Базовые цены с учетом расхода'!D6:D55),2)</f>
        <v>0</v>
      </c>
      <c r="I499" s="3">
        <f>ROUND(SUMIF(Определители!I6:I55,"=8",'Базовые цены с учетом расхода'!E6:E55),2)</f>
        <v>0</v>
      </c>
      <c r="J499" s="7">
        <f>ROUND(SUMIF(Определители!I6:I55,"=8",'Базовые цены с учетом расхода'!I6:I55),8)</f>
        <v>0</v>
      </c>
      <c r="K499" s="7">
        <f>ROUND(SUMIF(Определители!I6:I55,"=8",'Базовые цены с учетом расхода'!K6:K55),8)</f>
        <v>0</v>
      </c>
      <c r="L499" s="3">
        <f>ROUND(SUMIF(Определители!I6:I55,"=8",'Базовые цены с учетом расхода'!F6:F55),2)</f>
        <v>0</v>
      </c>
      <c r="N499" s="8" t="s">
        <v>401</v>
      </c>
    </row>
    <row r="500" spans="1:14" ht="10.5">
      <c r="A500" s="4">
        <v>69</v>
      </c>
      <c r="B500" s="1" t="s">
        <v>112</v>
      </c>
      <c r="C500" s="8" t="s">
        <v>332</v>
      </c>
      <c r="D500" s="11">
        <v>0</v>
      </c>
      <c r="F500" s="3">
        <f>ROUND(SUMIF(Определители!I6:I55,"=8",'Базовые цены с учетом расхода'!H6:H55),2)</f>
        <v>0</v>
      </c>
      <c r="G500" s="3"/>
      <c r="H500" s="3"/>
      <c r="I500" s="3"/>
      <c r="J500" s="7"/>
      <c r="K500" s="7"/>
      <c r="L500" s="3"/>
      <c r="N500" s="8" t="s">
        <v>402</v>
      </c>
    </row>
    <row r="501" spans="1:14" ht="10.5">
      <c r="A501" s="4">
        <v>70</v>
      </c>
      <c r="B501" s="1" t="s">
        <v>224</v>
      </c>
      <c r="C501" s="8" t="s">
        <v>333</v>
      </c>
      <c r="D501" s="11">
        <v>0</v>
      </c>
      <c r="F501" s="3" t="e">
        <f>ROUND((F442+F452+F459+F464+F472+F477+F482+F489+F493+F498+F499),2)</f>
        <v>#NAME?</v>
      </c>
      <c r="G501" s="3">
        <f>ROUND((G442+G452+G459+G464+G472+G477+G482+G489+G493+G498+G499),2)</f>
        <v>0</v>
      </c>
      <c r="H501" s="3">
        <f>ROUND((H442+H452+H459+H464+H472+H477+H482+H489+H493+H498+H499),2)</f>
        <v>0</v>
      </c>
      <c r="I501" s="3">
        <f>ROUND((I442+I452+I459+I464+I472+I477+I482+I489+I493+I498+I499),2)</f>
        <v>0</v>
      </c>
      <c r="J501" s="7">
        <f>ROUND((J442+J452+J459+J464+J472+J477+J482+J489+J493+J498+J499),8)</f>
        <v>0</v>
      </c>
      <c r="K501" s="7">
        <f>ROUND((K442+K452+K459+K464+K472+K477+K482+K489+K493+K498+K499),8)</f>
        <v>0</v>
      </c>
      <c r="L501" s="3">
        <f>ROUND((L442+L452+L459+L464+L472+L477+L482+L489+L493+L498+L499),2)</f>
        <v>0</v>
      </c>
      <c r="N501" s="8" t="s">
        <v>403</v>
      </c>
    </row>
    <row r="502" spans="1:14" ht="10.5">
      <c r="A502" s="4">
        <v>71</v>
      </c>
      <c r="B502" s="1" t="s">
        <v>140</v>
      </c>
      <c r="C502" s="8" t="s">
        <v>333</v>
      </c>
      <c r="D502" s="11">
        <v>0</v>
      </c>
      <c r="F502" s="3">
        <f>ROUND((F448+F456+F461+F468+F474+F479+F486+F495+F500),2)</f>
        <v>0</v>
      </c>
      <c r="G502" s="3"/>
      <c r="H502" s="3"/>
      <c r="I502" s="3"/>
      <c r="J502" s="7"/>
      <c r="K502" s="7"/>
      <c r="L502" s="3"/>
      <c r="N502" s="8" t="s">
        <v>404</v>
      </c>
    </row>
    <row r="503" spans="1:14" ht="10.5">
      <c r="A503" s="4">
        <v>72</v>
      </c>
      <c r="B503" s="1" t="s">
        <v>141</v>
      </c>
      <c r="C503" s="8" t="s">
        <v>333</v>
      </c>
      <c r="D503" s="11">
        <v>0</v>
      </c>
      <c r="F503" s="3">
        <f>ROUND((F449+F457+F462+F469+F475+F480+F487+F491+F496),2)</f>
        <v>4032.5</v>
      </c>
      <c r="G503" s="3"/>
      <c r="H503" s="3"/>
      <c r="I503" s="3"/>
      <c r="J503" s="7"/>
      <c r="K503" s="7"/>
      <c r="L503" s="3"/>
      <c r="N503" s="8" t="s">
        <v>405</v>
      </c>
    </row>
    <row r="504" spans="1:14" ht="10.5">
      <c r="A504" s="4">
        <v>73</v>
      </c>
      <c r="B504" s="1" t="s">
        <v>142</v>
      </c>
      <c r="C504" s="8" t="s">
        <v>333</v>
      </c>
      <c r="D504" s="11">
        <v>0</v>
      </c>
      <c r="F504" s="3">
        <f>ROUND((F450+F458+F463+F470+F476+F481+F488+F492+F497),2)</f>
        <v>2431.69</v>
      </c>
      <c r="G504" s="3"/>
      <c r="H504" s="3"/>
      <c r="I504" s="3"/>
      <c r="J504" s="7"/>
      <c r="K504" s="7"/>
      <c r="L504" s="3"/>
      <c r="N504" s="8" t="s">
        <v>406</v>
      </c>
    </row>
    <row r="505" spans="1:14" ht="10.5">
      <c r="A505" s="4">
        <v>74</v>
      </c>
      <c r="B505" s="1" t="s">
        <v>143</v>
      </c>
      <c r="C505" s="8" t="s">
        <v>334</v>
      </c>
      <c r="D505" s="11">
        <v>0</v>
      </c>
      <c r="F505" s="3">
        <f>ROUND(SUM('Базовые цены с учетом расхода'!X6:X55),2)</f>
        <v>0</v>
      </c>
      <c r="G505" s="3"/>
      <c r="H505" s="3"/>
      <c r="I505" s="3"/>
      <c r="J505" s="7"/>
      <c r="K505" s="7"/>
      <c r="L505" s="3">
        <f>ROUND(SUM('Базовые цены с учетом расхода'!X6:X55),2)</f>
        <v>0</v>
      </c>
      <c r="N505" s="8" t="s">
        <v>407</v>
      </c>
    </row>
    <row r="506" spans="1:14" ht="10.5">
      <c r="A506" s="4">
        <v>75</v>
      </c>
      <c r="B506" s="1" t="s">
        <v>144</v>
      </c>
      <c r="C506" s="8" t="s">
        <v>334</v>
      </c>
      <c r="D506" s="11">
        <v>0</v>
      </c>
      <c r="F506" s="3">
        <f>ROUND(SUM(G506:N506),2)</f>
        <v>0</v>
      </c>
      <c r="G506" s="3"/>
      <c r="H506" s="3"/>
      <c r="I506" s="3"/>
      <c r="J506" s="7"/>
      <c r="K506" s="7"/>
      <c r="L506" s="3">
        <f>ROUND(SUM('Базовые цены с учетом расхода'!AE6:AE55),2)</f>
        <v>0</v>
      </c>
      <c r="N506" s="8" t="s">
        <v>408</v>
      </c>
    </row>
    <row r="507" spans="1:14" ht="10.5">
      <c r="A507" s="4">
        <v>76</v>
      </c>
      <c r="B507" s="1" t="s">
        <v>145</v>
      </c>
      <c r="C507" s="8" t="s">
        <v>334</v>
      </c>
      <c r="D507" s="11">
        <v>0</v>
      </c>
      <c r="F507" s="3">
        <f>ROUND(SUM('Базовые цены с учетом расхода'!C6:C55),2)</f>
        <v>3666.32</v>
      </c>
      <c r="G507" s="3"/>
      <c r="H507" s="3"/>
      <c r="I507" s="3"/>
      <c r="J507" s="7"/>
      <c r="K507" s="7"/>
      <c r="L507" s="3"/>
      <c r="N507" s="8" t="s">
        <v>409</v>
      </c>
    </row>
    <row r="508" spans="1:14" ht="10.5">
      <c r="A508" s="4">
        <v>77</v>
      </c>
      <c r="B508" s="1" t="s">
        <v>146</v>
      </c>
      <c r="C508" s="8" t="s">
        <v>334</v>
      </c>
      <c r="D508" s="11">
        <v>0</v>
      </c>
      <c r="F508" s="3">
        <f>ROUND(SUM('Базовые цены с учетом расхода'!E6:E55),2)</f>
        <v>199.56</v>
      </c>
      <c r="G508" s="3"/>
      <c r="H508" s="3"/>
      <c r="I508" s="3"/>
      <c r="J508" s="7"/>
      <c r="K508" s="7"/>
      <c r="L508" s="3"/>
      <c r="N508" s="8" t="s">
        <v>410</v>
      </c>
    </row>
    <row r="509" spans="1:14" ht="10.5">
      <c r="A509" s="4">
        <v>78</v>
      </c>
      <c r="B509" s="1" t="s">
        <v>147</v>
      </c>
      <c r="C509" s="8" t="s">
        <v>335</v>
      </c>
      <c r="D509" s="11">
        <v>0</v>
      </c>
      <c r="F509" s="3">
        <f>ROUND((F507+F508),2)</f>
        <v>3865.88</v>
      </c>
      <c r="G509" s="3"/>
      <c r="H509" s="3"/>
      <c r="I509" s="3"/>
      <c r="J509" s="7"/>
      <c r="K509" s="7"/>
      <c r="L509" s="3"/>
      <c r="N509" s="8" t="s">
        <v>411</v>
      </c>
    </row>
    <row r="510" spans="1:14" ht="10.5">
      <c r="A510" s="4">
        <v>79</v>
      </c>
      <c r="B510" s="1" t="s">
        <v>148</v>
      </c>
      <c r="C510" s="8" t="s">
        <v>334</v>
      </c>
      <c r="D510" s="11">
        <v>0</v>
      </c>
      <c r="F510" s="3"/>
      <c r="G510" s="3"/>
      <c r="H510" s="3"/>
      <c r="I510" s="3"/>
      <c r="J510" s="7" t="e">
        <f>ROUND(SUM('Базовые цены с учетом расхода'!I6:I55),8)</f>
        <v>#NAME?</v>
      </c>
      <c r="K510" s="7"/>
      <c r="L510" s="3"/>
      <c r="N510" s="8" t="s">
        <v>412</v>
      </c>
    </row>
    <row r="511" spans="1:14" ht="10.5">
      <c r="A511" s="4">
        <v>80</v>
      </c>
      <c r="B511" s="1" t="s">
        <v>149</v>
      </c>
      <c r="C511" s="8" t="s">
        <v>334</v>
      </c>
      <c r="D511" s="11">
        <v>0</v>
      </c>
      <c r="F511" s="3"/>
      <c r="G511" s="3"/>
      <c r="H511" s="3"/>
      <c r="I511" s="3"/>
      <c r="J511" s="7" t="e">
        <f>ROUND(SUM('Базовые цены с учетом расхода'!K6:K55),8)</f>
        <v>#NAME?</v>
      </c>
      <c r="K511" s="7"/>
      <c r="L511" s="3"/>
      <c r="N511" s="8" t="s">
        <v>413</v>
      </c>
    </row>
    <row r="512" spans="1:14" ht="10.5">
      <c r="A512" s="4">
        <v>81</v>
      </c>
      <c r="B512" s="1" t="s">
        <v>150</v>
      </c>
      <c r="C512" s="8" t="s">
        <v>335</v>
      </c>
      <c r="D512" s="11">
        <v>0</v>
      </c>
      <c r="F512" s="3"/>
      <c r="G512" s="3"/>
      <c r="H512" s="3"/>
      <c r="I512" s="3"/>
      <c r="J512" s="7" t="e">
        <f>ROUND((J510+J511),8)</f>
        <v>#NAME?</v>
      </c>
      <c r="K512" s="7"/>
      <c r="L512" s="3"/>
      <c r="N512" s="8" t="s">
        <v>414</v>
      </c>
    </row>
  </sheetData>
  <sheetProtection/>
  <mergeCells count="9">
    <mergeCell ref="B177:N178"/>
    <mergeCell ref="B262:N263"/>
    <mergeCell ref="B347:N348"/>
    <mergeCell ref="A2:N2"/>
    <mergeCell ref="B3:N3"/>
    <mergeCell ref="B4:N4"/>
    <mergeCell ref="A5:N5"/>
    <mergeCell ref="B7:N8"/>
    <mergeCell ref="B92:N9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2:N512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4" customWidth="1"/>
    <col min="2" max="2" width="44.421875" style="1" customWidth="1"/>
    <col min="3" max="3" width="3.421875" style="8" customWidth="1"/>
    <col min="4" max="4" width="6.00390625" style="11" customWidth="1"/>
    <col min="5" max="5" width="6.00390625" style="1" customWidth="1"/>
    <col min="6" max="9" width="12.7109375" style="11" customWidth="1"/>
    <col min="10" max="11" width="18.7109375" style="11" customWidth="1"/>
    <col min="12" max="12" width="12.7109375" style="11" customWidth="1"/>
    <col min="13" max="13" width="9.140625" style="11" customWidth="1"/>
    <col min="14" max="14" width="3.421875" style="8" hidden="1" customWidth="1"/>
    <col min="15" max="16384" width="9.140625" style="11" customWidth="1"/>
  </cols>
  <sheetData>
    <row r="2" spans="1:14" ht="10.5">
      <c r="A2" s="84"/>
      <c r="B2" s="91"/>
      <c r="C2" s="91"/>
      <c r="D2" s="92"/>
      <c r="E2" s="91"/>
      <c r="F2" s="92"/>
      <c r="G2" s="92"/>
      <c r="H2" s="92"/>
      <c r="I2" s="92"/>
      <c r="J2" s="92"/>
      <c r="K2" s="92"/>
      <c r="L2" s="92"/>
      <c r="M2" s="92"/>
      <c r="N2" s="91"/>
    </row>
    <row r="3" spans="1:14" ht="10.5">
      <c r="A3" s="6"/>
      <c r="B3" s="86" t="s">
        <v>255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10.5">
      <c r="A4" s="6"/>
      <c r="B4" s="86" t="s">
        <v>256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ht="10.5">
      <c r="A5" s="84"/>
      <c r="B5" s="91"/>
      <c r="C5" s="91"/>
      <c r="D5" s="92"/>
      <c r="E5" s="91"/>
      <c r="F5" s="92"/>
      <c r="G5" s="92"/>
      <c r="H5" s="92"/>
      <c r="I5" s="92"/>
      <c r="J5" s="92"/>
      <c r="K5" s="92"/>
      <c r="L5" s="92"/>
      <c r="M5" s="92"/>
      <c r="N5" s="91"/>
    </row>
    <row r="7" spans="2:14" ht="10.5">
      <c r="B7" s="83" t="s">
        <v>18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2:14" ht="10.5"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</row>
    <row r="9" spans="1:13" s="5" customFormat="1" ht="10.5">
      <c r="A9" s="2"/>
      <c r="B9" s="5" t="s">
        <v>319</v>
      </c>
      <c r="C9" s="5" t="s">
        <v>320</v>
      </c>
      <c r="D9" s="12" t="s">
        <v>321</v>
      </c>
      <c r="E9" s="5" t="s">
        <v>322</v>
      </c>
      <c r="F9" s="5" t="s">
        <v>323</v>
      </c>
      <c r="G9" s="5" t="s">
        <v>324</v>
      </c>
      <c r="H9" s="5" t="s">
        <v>325</v>
      </c>
      <c r="I9" s="5" t="s">
        <v>326</v>
      </c>
      <c r="J9" s="5" t="s">
        <v>327</v>
      </c>
      <c r="K9" s="5" t="s">
        <v>328</v>
      </c>
      <c r="L9" s="5" t="s">
        <v>329</v>
      </c>
      <c r="M9" s="5" t="s">
        <v>330</v>
      </c>
    </row>
    <row r="10" spans="1:14" ht="10.5">
      <c r="A10" s="4">
        <v>1</v>
      </c>
      <c r="B10" s="1" t="s">
        <v>221</v>
      </c>
      <c r="C10" s="8" t="s">
        <v>331</v>
      </c>
      <c r="D10" s="11">
        <v>0</v>
      </c>
      <c r="E10" s="11"/>
      <c r="F10" s="3">
        <f>ROUND(SUM('Текущие цены с учетом расхода'!B9:B25),2)</f>
        <v>54925.23</v>
      </c>
      <c r="G10" s="3">
        <f>ROUND(SUM('Текущие цены с учетом расхода'!C9:C25),2)</f>
        <v>13988.05</v>
      </c>
      <c r="H10" s="3">
        <f>ROUND(SUM('Текущие цены с учетом расхода'!D9:D25),2)</f>
        <v>3069.12</v>
      </c>
      <c r="I10" s="3">
        <f>ROUND(SUM('Текущие цены с учетом расхода'!E9:E25),2)</f>
        <v>1217.29</v>
      </c>
      <c r="J10" s="7" t="e">
        <f>ROUND(SUM('Текущие цены с учетом расхода'!I9:I25),8)</f>
        <v>#NAME?</v>
      </c>
      <c r="K10" s="7" t="e">
        <f>ROUND(SUM('Текущие цены с учетом расхода'!K9:K25),8)</f>
        <v>#NAME?</v>
      </c>
      <c r="L10" s="3">
        <f>ROUND(SUM('Текущие цены с учетом расхода'!F9:F25),2)</f>
        <v>37868.06</v>
      </c>
      <c r="N10" s="11"/>
    </row>
    <row r="11" spans="1:12" ht="10.5">
      <c r="A11" s="4">
        <v>2</v>
      </c>
      <c r="B11" s="1" t="s">
        <v>97</v>
      </c>
      <c r="C11" s="8" t="s">
        <v>332</v>
      </c>
      <c r="D11" s="11">
        <v>0</v>
      </c>
      <c r="F11" s="3">
        <f>ROUND(SUMIF(Определители!I9:I25,"= ",'Текущие цены с учетом расхода'!B9:B25),2)</f>
        <v>0</v>
      </c>
      <c r="G11" s="3">
        <f>ROUND(SUMIF(Определители!I9:I25,"= ",'Текущие цены с учетом расхода'!C9:C25),2)</f>
        <v>0</v>
      </c>
      <c r="H11" s="3">
        <f>ROUND(SUMIF(Определители!I9:I25,"= ",'Текущие цены с учетом расхода'!D9:D25),2)</f>
        <v>0</v>
      </c>
      <c r="I11" s="3">
        <f>ROUND(SUMIF(Определители!I9:I25,"= ",'Текущие цены с учетом расхода'!E9:E25),2)</f>
        <v>0</v>
      </c>
      <c r="J11" s="7">
        <f>ROUND(SUMIF(Определители!I9:I25,"= ",'Текущие цены с учетом расхода'!I9:I25),8)</f>
        <v>0</v>
      </c>
      <c r="K11" s="7">
        <f>ROUND(SUMIF(Определители!I9:I25,"= ",'Текущие цены с учетом расхода'!K9:K25),8)</f>
        <v>0</v>
      </c>
      <c r="L11" s="3">
        <f>ROUND(SUMIF(Определители!I9:I25,"= ",'Текущие цены с учетом расхода'!F9:F25),2)</f>
        <v>0</v>
      </c>
    </row>
    <row r="12" spans="1:12" ht="10.5">
      <c r="A12" s="4">
        <v>3</v>
      </c>
      <c r="B12" s="1" t="s">
        <v>98</v>
      </c>
      <c r="C12" s="8" t="s">
        <v>332</v>
      </c>
      <c r="D12" s="11">
        <v>0</v>
      </c>
      <c r="F12" s="3" t="e">
        <f>ROUND(СУММПРОИЗВЕСЛИ(0.01,Определители!I9:I25," ",'Текущие цены с учетом расхода'!B9:B25,Начисления!X9:X25,0),2)</f>
        <v>#NAME?</v>
      </c>
      <c r="G12" s="3"/>
      <c r="H12" s="3"/>
      <c r="I12" s="3"/>
      <c r="J12" s="7"/>
      <c r="K12" s="7"/>
      <c r="L12" s="3"/>
    </row>
    <row r="13" spans="1:12" ht="10.5">
      <c r="A13" s="4">
        <v>4</v>
      </c>
      <c r="B13" s="1" t="s">
        <v>99</v>
      </c>
      <c r="C13" s="8" t="s">
        <v>332</v>
      </c>
      <c r="D13" s="11">
        <v>0</v>
      </c>
      <c r="F13" s="3" t="e">
        <f>ROUND(СУММПРОИЗВЕСЛИ(0.01,Определители!I9:I25," ",'Текущие цены с учетом расхода'!B9:B25,Начисления!Y9:Y25,0),2)</f>
        <v>#NAME?</v>
      </c>
      <c r="G13" s="3"/>
      <c r="H13" s="3"/>
      <c r="I13" s="3"/>
      <c r="J13" s="7"/>
      <c r="K13" s="7"/>
      <c r="L13" s="3"/>
    </row>
    <row r="14" spans="1:12" ht="10.5">
      <c r="A14" s="4">
        <v>5</v>
      </c>
      <c r="B14" s="1" t="s">
        <v>100</v>
      </c>
      <c r="C14" s="8" t="s">
        <v>332</v>
      </c>
      <c r="D14" s="11">
        <v>0</v>
      </c>
      <c r="F14" s="3" t="e">
        <f>ROUND(ТРАНСПРАСХОД(Определители!B9:B25,Определители!H9:H25,Определители!I9:I25,'Текущие цены с учетом расхода'!B9:B25,Начисления!Z9:Z25,Начисления!AA9:AA25),2)</f>
        <v>#NAME?</v>
      </c>
      <c r="G14" s="3"/>
      <c r="H14" s="3"/>
      <c r="I14" s="3"/>
      <c r="J14" s="7"/>
      <c r="K14" s="7"/>
      <c r="L14" s="3"/>
    </row>
    <row r="15" spans="1:12" ht="10.5">
      <c r="A15" s="4">
        <v>6</v>
      </c>
      <c r="B15" s="1" t="s">
        <v>101</v>
      </c>
      <c r="C15" s="8" t="s">
        <v>332</v>
      </c>
      <c r="D15" s="11">
        <v>0</v>
      </c>
      <c r="F15" s="3" t="e">
        <f>ROUND(СУММПРОИЗВЕСЛИ(0.01,Определители!I9:I25," ",'Текущие цены с учетом расхода'!B9:B25,Начисления!AC9:AC25,0),2)</f>
        <v>#NAME?</v>
      </c>
      <c r="G15" s="3"/>
      <c r="H15" s="3"/>
      <c r="I15" s="3"/>
      <c r="J15" s="7"/>
      <c r="K15" s="7"/>
      <c r="L15" s="3"/>
    </row>
    <row r="16" spans="1:12" ht="10.5">
      <c r="A16" s="4">
        <v>7</v>
      </c>
      <c r="B16" s="1" t="s">
        <v>102</v>
      </c>
      <c r="C16" s="8" t="s">
        <v>332</v>
      </c>
      <c r="D16" s="11">
        <v>0</v>
      </c>
      <c r="F16" s="3" t="e">
        <f>ROUND(СУММПРОИЗВЕСЛИ(0.01,Определители!I9:I25," ",'Текущие цены с учетом расхода'!B9:B25,Начисления!AF9:AF25,0),2)</f>
        <v>#NAME?</v>
      </c>
      <c r="G16" s="3"/>
      <c r="H16" s="3"/>
      <c r="I16" s="3"/>
      <c r="J16" s="7"/>
      <c r="K16" s="7"/>
      <c r="L16" s="3"/>
    </row>
    <row r="17" spans="1:12" ht="10.5">
      <c r="A17" s="4">
        <v>8</v>
      </c>
      <c r="B17" s="1" t="s">
        <v>103</v>
      </c>
      <c r="C17" s="8" t="s">
        <v>332</v>
      </c>
      <c r="D17" s="11">
        <v>0</v>
      </c>
      <c r="F17" s="3" t="e">
        <f>ROUND(ЗАГОТСКЛАДРАСХОД(Определители!B9:B25,Определители!H9:H25,Определители!I9:I25,'Текущие цены с учетом расхода'!B9:B25,Начисления!X9:X25,Начисления!Y9:Y25,Начисления!Z9:Z25,Начисления!AA9:AA25,Начисления!AB9:AB25,Начисления!AC9:AC25,Начисления!AF9:AF25),2)</f>
        <v>#NAME?</v>
      </c>
      <c r="G17" s="3"/>
      <c r="H17" s="3"/>
      <c r="I17" s="3"/>
      <c r="J17" s="7"/>
      <c r="K17" s="7"/>
      <c r="L17" s="3"/>
    </row>
    <row r="18" spans="1:12" ht="10.5">
      <c r="A18" s="4">
        <v>9</v>
      </c>
      <c r="B18" s="1" t="s">
        <v>104</v>
      </c>
      <c r="C18" s="8" t="s">
        <v>332</v>
      </c>
      <c r="D18" s="11">
        <v>0</v>
      </c>
      <c r="F18" s="3" t="e">
        <f>ROUND(СУММПРОИЗВЕСЛИ(1,Определители!I9:I25," ",'Текущие цены с учетом расхода'!M9:M25,Начисления!I9:I25,0),2)</f>
        <v>#NAME?</v>
      </c>
      <c r="G18" s="3"/>
      <c r="H18" s="3"/>
      <c r="I18" s="3"/>
      <c r="J18" s="7"/>
      <c r="K18" s="7"/>
      <c r="L18" s="3"/>
    </row>
    <row r="19" spans="1:12" ht="10.5">
      <c r="A19" s="4">
        <v>10</v>
      </c>
      <c r="B19" s="1" t="s">
        <v>105</v>
      </c>
      <c r="C19" s="8" t="s">
        <v>333</v>
      </c>
      <c r="D19" s="11">
        <v>0</v>
      </c>
      <c r="F19" s="3" t="e">
        <f>ROUND((F18+F29+F49),2)</f>
        <v>#NAME?</v>
      </c>
      <c r="G19" s="3"/>
      <c r="H19" s="3"/>
      <c r="I19" s="3"/>
      <c r="J19" s="7"/>
      <c r="K19" s="7"/>
      <c r="L19" s="3"/>
    </row>
    <row r="20" spans="1:12" ht="10.5">
      <c r="A20" s="4">
        <v>11</v>
      </c>
      <c r="B20" s="1" t="s">
        <v>106</v>
      </c>
      <c r="C20" s="8" t="s">
        <v>333</v>
      </c>
      <c r="D20" s="11">
        <v>0</v>
      </c>
      <c r="F20" s="3" t="e">
        <f>ROUND((F11+F12+F13+F14+F15+F16+F17+F19),2)</f>
        <v>#NAME?</v>
      </c>
      <c r="G20" s="3"/>
      <c r="H20" s="3"/>
      <c r="I20" s="3"/>
      <c r="J20" s="7"/>
      <c r="K20" s="7"/>
      <c r="L20" s="3"/>
    </row>
    <row r="21" spans="1:12" ht="10.5">
      <c r="A21" s="4">
        <v>12</v>
      </c>
      <c r="B21" s="1" t="s">
        <v>107</v>
      </c>
      <c r="C21" s="8" t="s">
        <v>332</v>
      </c>
      <c r="D21" s="11">
        <v>0</v>
      </c>
      <c r="F21" s="3">
        <f>ROUND(SUMIF(Определители!I9:I25,"=1",'Текущие цены с учетом расхода'!B9:B25),2)</f>
        <v>0</v>
      </c>
      <c r="G21" s="3">
        <f>ROUND(SUMIF(Определители!I9:I25,"=1",'Текущие цены с учетом расхода'!C9:C25),2)</f>
        <v>0</v>
      </c>
      <c r="H21" s="3">
        <f>ROUND(SUMIF(Определители!I9:I25,"=1",'Текущие цены с учетом расхода'!D9:D25),2)</f>
        <v>0</v>
      </c>
      <c r="I21" s="3">
        <f>ROUND(SUMIF(Определители!I9:I25,"=1",'Текущие цены с учетом расхода'!E9:E25),2)</f>
        <v>0</v>
      </c>
      <c r="J21" s="7">
        <f>ROUND(SUMIF(Определители!I9:I25,"=1",'Текущие цены с учетом расхода'!I9:I25),8)</f>
        <v>0</v>
      </c>
      <c r="K21" s="7">
        <f>ROUND(SUMIF(Определители!I9:I25,"=1",'Текущие цены с учетом расхода'!K9:K25),8)</f>
        <v>0</v>
      </c>
      <c r="L21" s="3">
        <f>ROUND(SUMIF(Определители!I9:I25,"=1",'Текущие цены с учетом расхода'!F9:F25),2)</f>
        <v>0</v>
      </c>
    </row>
    <row r="22" spans="1:12" ht="10.5">
      <c r="A22" s="4">
        <v>13</v>
      </c>
      <c r="B22" s="1" t="s">
        <v>108</v>
      </c>
      <c r="C22" s="8" t="s">
        <v>332</v>
      </c>
      <c r="D22" s="11">
        <v>0</v>
      </c>
      <c r="F22" s="3"/>
      <c r="G22" s="3"/>
      <c r="H22" s="3"/>
      <c r="I22" s="3"/>
      <c r="J22" s="7"/>
      <c r="K22" s="7"/>
      <c r="L22" s="3"/>
    </row>
    <row r="23" spans="1:12" ht="10.5">
      <c r="A23" s="4">
        <v>14</v>
      </c>
      <c r="B23" s="1" t="s">
        <v>109</v>
      </c>
      <c r="C23" s="8" t="s">
        <v>332</v>
      </c>
      <c r="D23" s="11">
        <v>0</v>
      </c>
      <c r="F23" s="3"/>
      <c r="G23" s="3">
        <f>ROUND(SUMIF(Определители!I9:I25,"=1",'Текущие цены с учетом расхода'!U9:U25),2)</f>
        <v>0</v>
      </c>
      <c r="H23" s="3"/>
      <c r="I23" s="3"/>
      <c r="J23" s="7"/>
      <c r="K23" s="7"/>
      <c r="L23" s="3"/>
    </row>
    <row r="24" spans="1:12" ht="10.5">
      <c r="A24" s="4">
        <v>15</v>
      </c>
      <c r="B24" s="1" t="s">
        <v>110</v>
      </c>
      <c r="C24" s="8" t="s">
        <v>332</v>
      </c>
      <c r="D24" s="11">
        <v>0</v>
      </c>
      <c r="F24" s="3">
        <f>ROUND(SUMIF(Определители!I9:I25,"=1",'Текущие цены с учетом расхода'!V9:V25),2)</f>
        <v>0</v>
      </c>
      <c r="G24" s="3"/>
      <c r="H24" s="3"/>
      <c r="I24" s="3"/>
      <c r="J24" s="7"/>
      <c r="K24" s="7"/>
      <c r="L24" s="3"/>
    </row>
    <row r="25" spans="1:12" ht="10.5">
      <c r="A25" s="4">
        <v>16</v>
      </c>
      <c r="B25" s="1" t="s">
        <v>111</v>
      </c>
      <c r="C25" s="8" t="s">
        <v>332</v>
      </c>
      <c r="D25" s="11">
        <v>0</v>
      </c>
      <c r="F25" s="3" t="e">
        <f>ROUND(СУММЕСЛИ2(Определители!I9:I25,"1",Определители!G9:G25,"1",'Текущие цены с учетом расхода'!B9:B25),2)</f>
        <v>#NAME?</v>
      </c>
      <c r="G25" s="3"/>
      <c r="H25" s="3"/>
      <c r="I25" s="3"/>
      <c r="J25" s="7"/>
      <c r="K25" s="7"/>
      <c r="L25" s="3"/>
    </row>
    <row r="26" spans="1:12" ht="10.5">
      <c r="A26" s="4">
        <v>17</v>
      </c>
      <c r="B26" s="1" t="s">
        <v>112</v>
      </c>
      <c r="C26" s="8" t="s">
        <v>332</v>
      </c>
      <c r="D26" s="11">
        <v>0</v>
      </c>
      <c r="F26" s="3">
        <f>ROUND(SUMIF(Определители!I9:I25,"=1",'Текущие цены с учетом расхода'!H9:H25),2)</f>
        <v>0</v>
      </c>
      <c r="G26" s="3"/>
      <c r="H26" s="3"/>
      <c r="I26" s="3"/>
      <c r="J26" s="7"/>
      <c r="K26" s="7"/>
      <c r="L26" s="3"/>
    </row>
    <row r="27" spans="1:12" ht="10.5">
      <c r="A27" s="4">
        <v>18</v>
      </c>
      <c r="B27" s="1" t="s">
        <v>113</v>
      </c>
      <c r="C27" s="8" t="s">
        <v>332</v>
      </c>
      <c r="D27" s="11">
        <v>0</v>
      </c>
      <c r="F27" s="3">
        <f>ROUND(SUMIF(Определители!I9:I25,"=1",'Текущие цены с учетом расхода'!N9:N25),2)</f>
        <v>0</v>
      </c>
      <c r="G27" s="3"/>
      <c r="H27" s="3"/>
      <c r="I27" s="3"/>
      <c r="J27" s="7"/>
      <c r="K27" s="7"/>
      <c r="L27" s="3"/>
    </row>
    <row r="28" spans="1:12" ht="10.5">
      <c r="A28" s="4">
        <v>19</v>
      </c>
      <c r="B28" s="1" t="s">
        <v>114</v>
      </c>
      <c r="C28" s="8" t="s">
        <v>332</v>
      </c>
      <c r="D28" s="11">
        <v>0</v>
      </c>
      <c r="F28" s="3">
        <f>ROUND(SUMIF(Определители!I9:I25,"=1",'Текущие цены с учетом расхода'!O9:O25),2)</f>
        <v>0</v>
      </c>
      <c r="G28" s="3"/>
      <c r="H28" s="3"/>
      <c r="I28" s="3"/>
      <c r="J28" s="7"/>
      <c r="K28" s="7"/>
      <c r="L28" s="3"/>
    </row>
    <row r="29" spans="1:12" ht="10.5">
      <c r="A29" s="4">
        <v>20</v>
      </c>
      <c r="B29" s="1" t="s">
        <v>105</v>
      </c>
      <c r="C29" s="8" t="s">
        <v>332</v>
      </c>
      <c r="D29" s="11">
        <v>0</v>
      </c>
      <c r="F29" s="3" t="e">
        <f>ROUND(СУММПРОИЗВЕСЛИ(1,Определители!I9:I25," ",'Текущие цены с учетом расхода'!M9:M25,Начисления!I9:I25,0),2)</f>
        <v>#NAME?</v>
      </c>
      <c r="G29" s="3"/>
      <c r="H29" s="3"/>
      <c r="I29" s="3"/>
      <c r="J29" s="7"/>
      <c r="K29" s="7"/>
      <c r="L29" s="3"/>
    </row>
    <row r="30" spans="1:12" ht="10.5">
      <c r="A30" s="4">
        <v>21</v>
      </c>
      <c r="B30" s="1" t="s">
        <v>115</v>
      </c>
      <c r="C30" s="8" t="s">
        <v>333</v>
      </c>
      <c r="D30" s="11">
        <v>0</v>
      </c>
      <c r="F30" s="3">
        <f>ROUND((F21+F27+F28),2)</f>
        <v>0</v>
      </c>
      <c r="G30" s="3"/>
      <c r="H30" s="3"/>
      <c r="I30" s="3"/>
      <c r="J30" s="7"/>
      <c r="K30" s="7"/>
      <c r="L30" s="3"/>
    </row>
    <row r="31" spans="1:12" ht="10.5">
      <c r="A31" s="4">
        <v>22</v>
      </c>
      <c r="B31" s="1" t="s">
        <v>116</v>
      </c>
      <c r="C31" s="8" t="s">
        <v>332</v>
      </c>
      <c r="D31" s="11">
        <v>0</v>
      </c>
      <c r="F31" s="3">
        <f>ROUND(SUMIF(Определители!I9:I25,"=2",'Текущие цены с учетом расхода'!B9:B25),2)</f>
        <v>54925.23</v>
      </c>
      <c r="G31" s="3">
        <f>ROUND(SUMIF(Определители!I9:I25,"=2",'Текущие цены с учетом расхода'!C9:C25),2)</f>
        <v>13988.05</v>
      </c>
      <c r="H31" s="3">
        <f>ROUND(SUMIF(Определители!I9:I25,"=2",'Текущие цены с учетом расхода'!D9:D25),2)</f>
        <v>3069.12</v>
      </c>
      <c r="I31" s="3">
        <f>ROUND(SUMIF(Определители!I9:I25,"=2",'Текущие цены с учетом расхода'!E9:E25),2)</f>
        <v>1217.29</v>
      </c>
      <c r="J31" s="7" t="e">
        <f>ROUND(SUMIF(Определители!I9:I25,"=2",'Текущие цены с учетом расхода'!I9:I25),8)</f>
        <v>#NAME?</v>
      </c>
      <c r="K31" s="7" t="e">
        <f>ROUND(SUMIF(Определители!I9:I25,"=2",'Текущие цены с учетом расхода'!K9:K25),8)</f>
        <v>#NAME?</v>
      </c>
      <c r="L31" s="3">
        <f>ROUND(SUMIF(Определители!I9:I25,"=2",'Текущие цены с учетом расхода'!F9:F25),2)</f>
        <v>37868.06</v>
      </c>
    </row>
    <row r="32" spans="1:12" ht="10.5">
      <c r="A32" s="4">
        <v>23</v>
      </c>
      <c r="B32" s="1" t="s">
        <v>108</v>
      </c>
      <c r="C32" s="8" t="s">
        <v>332</v>
      </c>
      <c r="D32" s="11">
        <v>0</v>
      </c>
      <c r="F32" s="3"/>
      <c r="G32" s="3"/>
      <c r="H32" s="3"/>
      <c r="I32" s="3"/>
      <c r="J32" s="7"/>
      <c r="K32" s="7"/>
      <c r="L32" s="3"/>
    </row>
    <row r="33" spans="1:12" ht="10.5">
      <c r="A33" s="4">
        <v>24</v>
      </c>
      <c r="B33" s="1" t="s">
        <v>117</v>
      </c>
      <c r="C33" s="8" t="s">
        <v>332</v>
      </c>
      <c r="D33" s="11">
        <v>0</v>
      </c>
      <c r="F33" s="3" t="e">
        <f>ROUND(СУММЕСЛИ2(Определители!I9:I25,"2",Определители!G9:G25,"1",'Текущие цены с учетом расхода'!B9:B25),2)</f>
        <v>#NAME?</v>
      </c>
      <c r="G33" s="3"/>
      <c r="H33" s="3"/>
      <c r="I33" s="3"/>
      <c r="J33" s="7"/>
      <c r="K33" s="7"/>
      <c r="L33" s="3"/>
    </row>
    <row r="34" spans="1:12" ht="10.5">
      <c r="A34" s="4">
        <v>25</v>
      </c>
      <c r="B34" s="1" t="s">
        <v>112</v>
      </c>
      <c r="C34" s="8" t="s">
        <v>332</v>
      </c>
      <c r="D34" s="11">
        <v>0</v>
      </c>
      <c r="F34" s="3">
        <f>ROUND(SUMIF(Определители!I9:I25,"=2",'Текущие цены с учетом расхода'!H9:H25),2)</f>
        <v>0</v>
      </c>
      <c r="G34" s="3"/>
      <c r="H34" s="3"/>
      <c r="I34" s="3"/>
      <c r="J34" s="7"/>
      <c r="K34" s="7"/>
      <c r="L34" s="3"/>
    </row>
    <row r="35" spans="1:12" ht="10.5">
      <c r="A35" s="4">
        <v>26</v>
      </c>
      <c r="B35" s="1" t="s">
        <v>113</v>
      </c>
      <c r="C35" s="8" t="s">
        <v>332</v>
      </c>
      <c r="D35" s="11">
        <v>0</v>
      </c>
      <c r="F35" s="3">
        <f>ROUND(SUMIF(Определители!I9:I25,"=2",'Текущие цены с учетом расхода'!N9:N25),2)</f>
        <v>14258.28</v>
      </c>
      <c r="G35" s="3"/>
      <c r="H35" s="3"/>
      <c r="I35" s="3"/>
      <c r="J35" s="7"/>
      <c r="K35" s="7"/>
      <c r="L35" s="3"/>
    </row>
    <row r="36" spans="1:12" ht="10.5">
      <c r="A36" s="4">
        <v>27</v>
      </c>
      <c r="B36" s="1" t="s">
        <v>114</v>
      </c>
      <c r="C36" s="8" t="s">
        <v>332</v>
      </c>
      <c r="D36" s="11">
        <v>0</v>
      </c>
      <c r="F36" s="3">
        <f>ROUND(SUMIF(Определители!I9:I25,"=2",'Текущие цены с учетом расхода'!O9:O25),2)</f>
        <v>8254.49</v>
      </c>
      <c r="G36" s="3"/>
      <c r="H36" s="3"/>
      <c r="I36" s="3"/>
      <c r="J36" s="7"/>
      <c r="K36" s="7"/>
      <c r="L36" s="3"/>
    </row>
    <row r="37" spans="1:12" ht="10.5">
      <c r="A37" s="4">
        <v>28</v>
      </c>
      <c r="B37" s="1" t="s">
        <v>120</v>
      </c>
      <c r="C37" s="8" t="s">
        <v>333</v>
      </c>
      <c r="D37" s="11">
        <v>0</v>
      </c>
      <c r="F37" s="3">
        <f>ROUND((F31+F35+F36),2)</f>
        <v>77438</v>
      </c>
      <c r="G37" s="3"/>
      <c r="H37" s="3"/>
      <c r="I37" s="3"/>
      <c r="J37" s="7"/>
      <c r="K37" s="7"/>
      <c r="L37" s="3"/>
    </row>
    <row r="38" spans="1:12" ht="10.5">
      <c r="A38" s="4">
        <v>29</v>
      </c>
      <c r="B38" s="1" t="s">
        <v>121</v>
      </c>
      <c r="C38" s="8" t="s">
        <v>332</v>
      </c>
      <c r="D38" s="11">
        <v>0</v>
      </c>
      <c r="F38" s="3">
        <f>ROUND(SUMIF(Определители!I9:I25,"=3",'Текущие цены с учетом расхода'!B9:B25),2)</f>
        <v>0</v>
      </c>
      <c r="G38" s="3">
        <f>ROUND(SUMIF(Определители!I9:I25,"=3",'Текущие цены с учетом расхода'!C9:C25),2)</f>
        <v>0</v>
      </c>
      <c r="H38" s="3">
        <f>ROUND(SUMIF(Определители!I9:I25,"=3",'Текущие цены с учетом расхода'!D9:D25),2)</f>
        <v>0</v>
      </c>
      <c r="I38" s="3">
        <f>ROUND(SUMIF(Определители!I9:I25,"=3",'Текущие цены с учетом расхода'!E9:E25),2)</f>
        <v>0</v>
      </c>
      <c r="J38" s="7">
        <f>ROUND(SUMIF(Определители!I9:I25,"=3",'Текущие цены с учетом расхода'!I9:I25),8)</f>
        <v>0</v>
      </c>
      <c r="K38" s="7">
        <f>ROUND(SUMIF(Определители!I9:I25,"=3",'Текущие цены с учетом расхода'!K9:K25),8)</f>
        <v>0</v>
      </c>
      <c r="L38" s="3">
        <f>ROUND(SUMIF(Определители!I9:I25,"=3",'Текущие цены с учетом расхода'!F9:F25),2)</f>
        <v>0</v>
      </c>
    </row>
    <row r="39" spans="1:12" ht="10.5">
      <c r="A39" s="4">
        <v>30</v>
      </c>
      <c r="B39" s="1" t="s">
        <v>112</v>
      </c>
      <c r="C39" s="8" t="s">
        <v>332</v>
      </c>
      <c r="D39" s="11">
        <v>0</v>
      </c>
      <c r="F39" s="3">
        <f>ROUND(SUMIF(Определители!I9:I25,"=3",'Текущие цены с учетом расхода'!H9:H25),2)</f>
        <v>0</v>
      </c>
      <c r="G39" s="3"/>
      <c r="H39" s="3"/>
      <c r="I39" s="3"/>
      <c r="J39" s="7"/>
      <c r="K39" s="7"/>
      <c r="L39" s="3"/>
    </row>
    <row r="40" spans="1:12" ht="10.5">
      <c r="A40" s="4">
        <v>31</v>
      </c>
      <c r="B40" s="1" t="s">
        <v>113</v>
      </c>
      <c r="C40" s="8" t="s">
        <v>332</v>
      </c>
      <c r="D40" s="11">
        <v>0</v>
      </c>
      <c r="F40" s="3">
        <f>ROUND(SUMIF(Определители!I9:I25,"=3",'Текущие цены с учетом расхода'!N9:N25),2)</f>
        <v>0</v>
      </c>
      <c r="G40" s="3"/>
      <c r="H40" s="3"/>
      <c r="I40" s="3"/>
      <c r="J40" s="7"/>
      <c r="K40" s="7"/>
      <c r="L40" s="3"/>
    </row>
    <row r="41" spans="1:12" ht="10.5">
      <c r="A41" s="4">
        <v>32</v>
      </c>
      <c r="B41" s="1" t="s">
        <v>114</v>
      </c>
      <c r="C41" s="8" t="s">
        <v>332</v>
      </c>
      <c r="D41" s="11">
        <v>0</v>
      </c>
      <c r="F41" s="3">
        <f>ROUND(SUMIF(Определители!I9:I25,"=3",'Текущие цены с учетом расхода'!O9:O25),2)</f>
        <v>0</v>
      </c>
      <c r="G41" s="3"/>
      <c r="H41" s="3"/>
      <c r="I41" s="3"/>
      <c r="J41" s="7"/>
      <c r="K41" s="7"/>
      <c r="L41" s="3"/>
    </row>
    <row r="42" spans="1:12" ht="10.5">
      <c r="A42" s="4">
        <v>33</v>
      </c>
      <c r="B42" s="1" t="s">
        <v>122</v>
      </c>
      <c r="C42" s="8" t="s">
        <v>333</v>
      </c>
      <c r="D42" s="11">
        <v>0</v>
      </c>
      <c r="F42" s="3">
        <f>ROUND((F38+F40+F41),2)</f>
        <v>0</v>
      </c>
      <c r="G42" s="3"/>
      <c r="H42" s="3"/>
      <c r="I42" s="3"/>
      <c r="J42" s="7"/>
      <c r="K42" s="7"/>
      <c r="L42" s="3"/>
    </row>
    <row r="43" spans="1:12" ht="10.5">
      <c r="A43" s="4">
        <v>34</v>
      </c>
      <c r="B43" s="1" t="s">
        <v>123</v>
      </c>
      <c r="C43" s="8" t="s">
        <v>332</v>
      </c>
      <c r="D43" s="11">
        <v>0</v>
      </c>
      <c r="F43" s="3">
        <f>ROUND(SUMIF(Определители!I9:I25,"=4",'Текущие цены с учетом расхода'!B9:B25),2)</f>
        <v>0</v>
      </c>
      <c r="G43" s="3">
        <f>ROUND(SUMIF(Определители!I9:I25,"=4",'Текущие цены с учетом расхода'!C9:C25),2)</f>
        <v>0</v>
      </c>
      <c r="H43" s="3">
        <f>ROUND(SUMIF(Определители!I9:I25,"=4",'Текущие цены с учетом расхода'!D9:D25),2)</f>
        <v>0</v>
      </c>
      <c r="I43" s="3">
        <f>ROUND(SUMIF(Определители!I9:I25,"=4",'Текущие цены с учетом расхода'!E9:E25),2)</f>
        <v>0</v>
      </c>
      <c r="J43" s="7">
        <f>ROUND(SUMIF(Определители!I9:I25,"=4",'Текущие цены с учетом расхода'!I9:I25),8)</f>
        <v>0</v>
      </c>
      <c r="K43" s="7">
        <f>ROUND(SUMIF(Определители!I9:I25,"=4",'Текущие цены с учетом расхода'!K9:K25),8)</f>
        <v>0</v>
      </c>
      <c r="L43" s="3">
        <f>ROUND(SUMIF(Определители!I9:I25,"=4",'Текущие цены с учетом расхода'!F9:F25),2)</f>
        <v>0</v>
      </c>
    </row>
    <row r="44" spans="1:12" ht="10.5">
      <c r="A44" s="4">
        <v>35</v>
      </c>
      <c r="B44" s="1" t="s">
        <v>108</v>
      </c>
      <c r="C44" s="8" t="s">
        <v>332</v>
      </c>
      <c r="D44" s="11">
        <v>0</v>
      </c>
      <c r="F44" s="3"/>
      <c r="G44" s="3"/>
      <c r="H44" s="3"/>
      <c r="I44" s="3"/>
      <c r="J44" s="7"/>
      <c r="K44" s="7"/>
      <c r="L44" s="3"/>
    </row>
    <row r="45" spans="1:12" ht="10.5">
      <c r="A45" s="4">
        <v>36</v>
      </c>
      <c r="B45" s="1" t="s">
        <v>124</v>
      </c>
      <c r="C45" s="8" t="s">
        <v>332</v>
      </c>
      <c r="D45" s="11">
        <v>0</v>
      </c>
      <c r="F45" s="3"/>
      <c r="G45" s="3"/>
      <c r="H45" s="3"/>
      <c r="I45" s="3"/>
      <c r="J45" s="7"/>
      <c r="K45" s="7"/>
      <c r="L45" s="3"/>
    </row>
    <row r="46" spans="1:12" ht="10.5">
      <c r="A46" s="4">
        <v>37</v>
      </c>
      <c r="B46" s="1" t="s">
        <v>112</v>
      </c>
      <c r="C46" s="8" t="s">
        <v>332</v>
      </c>
      <c r="D46" s="11">
        <v>0</v>
      </c>
      <c r="F46" s="3">
        <f>ROUND(SUMIF(Определители!I9:I25,"=4",'Текущие цены с учетом расхода'!H9:H25),2)</f>
        <v>0</v>
      </c>
      <c r="G46" s="3"/>
      <c r="H46" s="3"/>
      <c r="I46" s="3"/>
      <c r="J46" s="7"/>
      <c r="K46" s="7"/>
      <c r="L46" s="3"/>
    </row>
    <row r="47" spans="1:12" ht="10.5">
      <c r="A47" s="4">
        <v>38</v>
      </c>
      <c r="B47" s="1" t="s">
        <v>113</v>
      </c>
      <c r="C47" s="8" t="s">
        <v>332</v>
      </c>
      <c r="D47" s="11">
        <v>0</v>
      </c>
      <c r="F47" s="3">
        <f>ROUND(SUMIF(Определители!I9:I25,"=4",'Текущие цены с учетом расхода'!N9:N25),2)</f>
        <v>0</v>
      </c>
      <c r="G47" s="3"/>
      <c r="H47" s="3"/>
      <c r="I47" s="3"/>
      <c r="J47" s="7"/>
      <c r="K47" s="7"/>
      <c r="L47" s="3"/>
    </row>
    <row r="48" spans="1:12" ht="10.5">
      <c r="A48" s="4">
        <v>39</v>
      </c>
      <c r="B48" s="1" t="s">
        <v>114</v>
      </c>
      <c r="C48" s="8" t="s">
        <v>332</v>
      </c>
      <c r="D48" s="11">
        <v>0</v>
      </c>
      <c r="F48" s="3">
        <f>ROUND(SUMIF(Определители!I9:I25,"=4",'Текущие цены с учетом расхода'!O9:O25),2)</f>
        <v>0</v>
      </c>
      <c r="G48" s="3"/>
      <c r="H48" s="3"/>
      <c r="I48" s="3"/>
      <c r="J48" s="7"/>
      <c r="K48" s="7"/>
      <c r="L48" s="3"/>
    </row>
    <row r="49" spans="1:12" ht="10.5">
      <c r="A49" s="4">
        <v>40</v>
      </c>
      <c r="B49" s="1" t="s">
        <v>105</v>
      </c>
      <c r="C49" s="8" t="s">
        <v>332</v>
      </c>
      <c r="D49" s="11">
        <v>0</v>
      </c>
      <c r="F49" s="3" t="e">
        <f>ROUND(СУММПРОИЗВЕСЛИ(1,Определители!I9:I25," ",'Текущие цены с учетом расхода'!M9:M25,Начисления!I9:I25,0),2)</f>
        <v>#NAME?</v>
      </c>
      <c r="G49" s="3"/>
      <c r="H49" s="3"/>
      <c r="I49" s="3"/>
      <c r="J49" s="7"/>
      <c r="K49" s="7"/>
      <c r="L49" s="3"/>
    </row>
    <row r="50" spans="1:12" ht="10.5">
      <c r="A50" s="4">
        <v>41</v>
      </c>
      <c r="B50" s="1" t="s">
        <v>125</v>
      </c>
      <c r="C50" s="8" t="s">
        <v>333</v>
      </c>
      <c r="D50" s="11">
        <v>0</v>
      </c>
      <c r="F50" s="3">
        <f>ROUND((F43+F47+F48),2)</f>
        <v>0</v>
      </c>
      <c r="G50" s="3"/>
      <c r="H50" s="3"/>
      <c r="I50" s="3"/>
      <c r="J50" s="7"/>
      <c r="K50" s="7"/>
      <c r="L50" s="3"/>
    </row>
    <row r="51" spans="1:12" ht="10.5">
      <c r="A51" s="4">
        <v>42</v>
      </c>
      <c r="B51" s="1" t="s">
        <v>126</v>
      </c>
      <c r="C51" s="8" t="s">
        <v>332</v>
      </c>
      <c r="D51" s="11">
        <v>0</v>
      </c>
      <c r="F51" s="3">
        <f>ROUND(SUMIF(Определители!I9:I25,"=5",'Текущие цены с учетом расхода'!B9:B25),2)</f>
        <v>0</v>
      </c>
      <c r="G51" s="3">
        <f>ROUND(SUMIF(Определители!I9:I25,"=5",'Текущие цены с учетом расхода'!C9:C25),2)</f>
        <v>0</v>
      </c>
      <c r="H51" s="3">
        <f>ROUND(SUMIF(Определители!I9:I25,"=5",'Текущие цены с учетом расхода'!D9:D25),2)</f>
        <v>0</v>
      </c>
      <c r="I51" s="3">
        <f>ROUND(SUMIF(Определители!I9:I25,"=5",'Текущие цены с учетом расхода'!E9:E25),2)</f>
        <v>0</v>
      </c>
      <c r="J51" s="7">
        <f>ROUND(SUMIF(Определители!I9:I25,"=5",'Текущие цены с учетом расхода'!I9:I25),8)</f>
        <v>0</v>
      </c>
      <c r="K51" s="7">
        <f>ROUND(SUMIF(Определители!I9:I25,"=5",'Текущие цены с учетом расхода'!K9:K25),8)</f>
        <v>0</v>
      </c>
      <c r="L51" s="3">
        <f>ROUND(SUMIF(Определители!I9:I25,"=5",'Текущие цены с учетом расхода'!F9:F25),2)</f>
        <v>0</v>
      </c>
    </row>
    <row r="52" spans="1:12" ht="10.5">
      <c r="A52" s="4">
        <v>43</v>
      </c>
      <c r="B52" s="1" t="s">
        <v>112</v>
      </c>
      <c r="C52" s="8" t="s">
        <v>332</v>
      </c>
      <c r="D52" s="11">
        <v>0</v>
      </c>
      <c r="F52" s="3">
        <f>ROUND(SUMIF(Определители!I9:I25,"=5",'Текущие цены с учетом расхода'!H9:H25),2)</f>
        <v>0</v>
      </c>
      <c r="G52" s="3"/>
      <c r="H52" s="3"/>
      <c r="I52" s="3"/>
      <c r="J52" s="7"/>
      <c r="K52" s="7"/>
      <c r="L52" s="3"/>
    </row>
    <row r="53" spans="1:12" ht="10.5">
      <c r="A53" s="4">
        <v>44</v>
      </c>
      <c r="B53" s="1" t="s">
        <v>113</v>
      </c>
      <c r="C53" s="8" t="s">
        <v>332</v>
      </c>
      <c r="D53" s="11">
        <v>0</v>
      </c>
      <c r="F53" s="3">
        <f>ROUND(SUMIF(Определители!I9:I25,"=5",'Текущие цены с учетом расхода'!N9:N25),2)</f>
        <v>0</v>
      </c>
      <c r="G53" s="3"/>
      <c r="H53" s="3"/>
      <c r="I53" s="3"/>
      <c r="J53" s="7"/>
      <c r="K53" s="7"/>
      <c r="L53" s="3"/>
    </row>
    <row r="54" spans="1:12" ht="10.5">
      <c r="A54" s="4">
        <v>45</v>
      </c>
      <c r="B54" s="1" t="s">
        <v>114</v>
      </c>
      <c r="C54" s="8" t="s">
        <v>332</v>
      </c>
      <c r="D54" s="11">
        <v>0</v>
      </c>
      <c r="F54" s="3">
        <f>ROUND(SUMIF(Определители!I9:I25,"=5",'Текущие цены с учетом расхода'!O9:O25),2)</f>
        <v>0</v>
      </c>
      <c r="G54" s="3"/>
      <c r="H54" s="3"/>
      <c r="I54" s="3"/>
      <c r="J54" s="7"/>
      <c r="K54" s="7"/>
      <c r="L54" s="3"/>
    </row>
    <row r="55" spans="1:12" ht="10.5">
      <c r="A55" s="4">
        <v>46</v>
      </c>
      <c r="B55" s="1" t="s">
        <v>127</v>
      </c>
      <c r="C55" s="8" t="s">
        <v>333</v>
      </c>
      <c r="D55" s="11">
        <v>0</v>
      </c>
      <c r="F55" s="3">
        <f>ROUND((F51+F53+F54),2)</f>
        <v>0</v>
      </c>
      <c r="G55" s="3"/>
      <c r="H55" s="3"/>
      <c r="I55" s="3"/>
      <c r="J55" s="7"/>
      <c r="K55" s="7"/>
      <c r="L55" s="3"/>
    </row>
    <row r="56" spans="1:12" ht="10.5">
      <c r="A56" s="4">
        <v>47</v>
      </c>
      <c r="B56" s="1" t="s">
        <v>128</v>
      </c>
      <c r="C56" s="8" t="s">
        <v>332</v>
      </c>
      <c r="D56" s="11">
        <v>0</v>
      </c>
      <c r="F56" s="3">
        <f>ROUND(SUMIF(Определители!I9:I25,"=6",'Текущие цены с учетом расхода'!B9:B25),2)</f>
        <v>0</v>
      </c>
      <c r="G56" s="3">
        <f>ROUND(SUMIF(Определители!I9:I25,"=6",'Текущие цены с учетом расхода'!C9:C25),2)</f>
        <v>0</v>
      </c>
      <c r="H56" s="3">
        <f>ROUND(SUMIF(Определители!I9:I25,"=6",'Текущие цены с учетом расхода'!D9:D25),2)</f>
        <v>0</v>
      </c>
      <c r="I56" s="3">
        <f>ROUND(SUMIF(Определители!I9:I25,"=6",'Текущие цены с учетом расхода'!E9:E25),2)</f>
        <v>0</v>
      </c>
      <c r="J56" s="7">
        <f>ROUND(SUMIF(Определители!I9:I25,"=6",'Текущие цены с учетом расхода'!I9:I25),8)</f>
        <v>0</v>
      </c>
      <c r="K56" s="7">
        <f>ROUND(SUMIF(Определители!I9:I25,"=6",'Текущие цены с учетом расхода'!K9:K25),8)</f>
        <v>0</v>
      </c>
      <c r="L56" s="3">
        <f>ROUND(SUMIF(Определители!I9:I25,"=6",'Текущие цены с учетом расхода'!F9:F25),2)</f>
        <v>0</v>
      </c>
    </row>
    <row r="57" spans="1:12" ht="10.5">
      <c r="A57" s="4">
        <v>48</v>
      </c>
      <c r="B57" s="1" t="s">
        <v>112</v>
      </c>
      <c r="C57" s="8" t="s">
        <v>332</v>
      </c>
      <c r="D57" s="11">
        <v>0</v>
      </c>
      <c r="F57" s="3">
        <f>ROUND(SUMIF(Определители!I9:I25,"=6",'Текущие цены с учетом расхода'!H9:H25),2)</f>
        <v>0</v>
      </c>
      <c r="G57" s="3"/>
      <c r="H57" s="3"/>
      <c r="I57" s="3"/>
      <c r="J57" s="7"/>
      <c r="K57" s="7"/>
      <c r="L57" s="3"/>
    </row>
    <row r="58" spans="1:12" ht="10.5">
      <c r="A58" s="4">
        <v>49</v>
      </c>
      <c r="B58" s="1" t="s">
        <v>113</v>
      </c>
      <c r="C58" s="8" t="s">
        <v>332</v>
      </c>
      <c r="D58" s="11">
        <v>0</v>
      </c>
      <c r="F58" s="3">
        <f>ROUND(SUMIF(Определители!I9:I25,"=6",'Текущие цены с учетом расхода'!N9:N25),2)</f>
        <v>0</v>
      </c>
      <c r="G58" s="3"/>
      <c r="H58" s="3"/>
      <c r="I58" s="3"/>
      <c r="J58" s="7"/>
      <c r="K58" s="7"/>
      <c r="L58" s="3"/>
    </row>
    <row r="59" spans="1:12" ht="10.5">
      <c r="A59" s="4">
        <v>50</v>
      </c>
      <c r="B59" s="1" t="s">
        <v>114</v>
      </c>
      <c r="C59" s="8" t="s">
        <v>332</v>
      </c>
      <c r="D59" s="11">
        <v>0</v>
      </c>
      <c r="F59" s="3">
        <f>ROUND(SUMIF(Определители!I9:I25,"=6",'Текущие цены с учетом расхода'!O9:O25),2)</f>
        <v>0</v>
      </c>
      <c r="G59" s="3"/>
      <c r="H59" s="3"/>
      <c r="I59" s="3"/>
      <c r="J59" s="7"/>
      <c r="K59" s="7"/>
      <c r="L59" s="3"/>
    </row>
    <row r="60" spans="1:12" ht="10.5">
      <c r="A60" s="4">
        <v>51</v>
      </c>
      <c r="B60" s="1" t="s">
        <v>129</v>
      </c>
      <c r="C60" s="8" t="s">
        <v>333</v>
      </c>
      <c r="D60" s="11">
        <v>0</v>
      </c>
      <c r="F60" s="3">
        <f>ROUND((F56+F58+F59),2)</f>
        <v>0</v>
      </c>
      <c r="G60" s="3"/>
      <c r="H60" s="3"/>
      <c r="I60" s="3"/>
      <c r="J60" s="7"/>
      <c r="K60" s="7"/>
      <c r="L60" s="3"/>
    </row>
    <row r="61" spans="1:12" ht="10.5">
      <c r="A61" s="4">
        <v>52</v>
      </c>
      <c r="B61" s="1" t="s">
        <v>130</v>
      </c>
      <c r="C61" s="8" t="s">
        <v>332</v>
      </c>
      <c r="D61" s="11">
        <v>0</v>
      </c>
      <c r="F61" s="3">
        <f>ROUND(SUMIF(Определители!I9:I25,"=7",'Текущие цены с учетом расхода'!B9:B25),2)</f>
        <v>0</v>
      </c>
      <c r="G61" s="3">
        <f>ROUND(SUMIF(Определители!I9:I25,"=7",'Текущие цены с учетом расхода'!C9:C25),2)</f>
        <v>0</v>
      </c>
      <c r="H61" s="3">
        <f>ROUND(SUMIF(Определители!I9:I25,"=7",'Текущие цены с учетом расхода'!D9:D25),2)</f>
        <v>0</v>
      </c>
      <c r="I61" s="3">
        <f>ROUND(SUMIF(Определители!I9:I25,"=7",'Текущие цены с учетом расхода'!E9:E25),2)</f>
        <v>0</v>
      </c>
      <c r="J61" s="7">
        <f>ROUND(SUMIF(Определители!I9:I25,"=7",'Текущие цены с учетом расхода'!I9:I25),8)</f>
        <v>0</v>
      </c>
      <c r="K61" s="7">
        <f>ROUND(SUMIF(Определители!I9:I25,"=7",'Текущие цены с учетом расхода'!K9:K25),8)</f>
        <v>0</v>
      </c>
      <c r="L61" s="3">
        <f>ROUND(SUMIF(Определители!I9:I25,"=7",'Текущие цены с учетом расхода'!F9:F25),2)</f>
        <v>0</v>
      </c>
    </row>
    <row r="62" spans="1:12" ht="10.5">
      <c r="A62" s="4">
        <v>53</v>
      </c>
      <c r="B62" s="1" t="s">
        <v>108</v>
      </c>
      <c r="C62" s="8" t="s">
        <v>332</v>
      </c>
      <c r="D62" s="11">
        <v>0</v>
      </c>
      <c r="F62" s="3"/>
      <c r="G62" s="3"/>
      <c r="H62" s="3"/>
      <c r="I62" s="3"/>
      <c r="J62" s="7"/>
      <c r="K62" s="7"/>
      <c r="L62" s="3"/>
    </row>
    <row r="63" spans="1:12" ht="10.5">
      <c r="A63" s="4">
        <v>54</v>
      </c>
      <c r="B63" s="1" t="s">
        <v>131</v>
      </c>
      <c r="C63" s="8" t="s">
        <v>332</v>
      </c>
      <c r="D63" s="11">
        <v>0</v>
      </c>
      <c r="F63" s="3" t="e">
        <f>ROUND(СУММЕСЛИ2(Определители!I9:I25,"2",Определители!G9:G25,"1",'Текущие цены с учетом расхода'!B9:B25),2)</f>
        <v>#NAME?</v>
      </c>
      <c r="G63" s="3"/>
      <c r="H63" s="3"/>
      <c r="I63" s="3"/>
      <c r="J63" s="7"/>
      <c r="K63" s="7"/>
      <c r="L63" s="3"/>
    </row>
    <row r="64" spans="1:12" ht="10.5">
      <c r="A64" s="4">
        <v>55</v>
      </c>
      <c r="B64" s="1" t="s">
        <v>112</v>
      </c>
      <c r="C64" s="8" t="s">
        <v>332</v>
      </c>
      <c r="D64" s="11">
        <v>0</v>
      </c>
      <c r="F64" s="3">
        <f>ROUND(SUMIF(Определители!I9:I25,"=7",'Текущие цены с учетом расхода'!H9:H25),2)</f>
        <v>0</v>
      </c>
      <c r="G64" s="3"/>
      <c r="H64" s="3"/>
      <c r="I64" s="3"/>
      <c r="J64" s="7"/>
      <c r="K64" s="7"/>
      <c r="L64" s="3"/>
    </row>
    <row r="65" spans="1:12" ht="10.5">
      <c r="A65" s="4">
        <v>56</v>
      </c>
      <c r="B65" s="1" t="s">
        <v>132</v>
      </c>
      <c r="C65" s="8" t="s">
        <v>332</v>
      </c>
      <c r="D65" s="11">
        <v>0</v>
      </c>
      <c r="F65" s="3">
        <f>ROUND(SUMIF(Определители!I9:I25,"=7",'Текущие цены с учетом расхода'!N9:N25),2)</f>
        <v>0</v>
      </c>
      <c r="G65" s="3"/>
      <c r="H65" s="3"/>
      <c r="I65" s="3"/>
      <c r="J65" s="7"/>
      <c r="K65" s="7"/>
      <c r="L65" s="3"/>
    </row>
    <row r="66" spans="1:12" ht="10.5">
      <c r="A66" s="4">
        <v>57</v>
      </c>
      <c r="B66" s="1" t="s">
        <v>114</v>
      </c>
      <c r="C66" s="8" t="s">
        <v>332</v>
      </c>
      <c r="D66" s="11">
        <v>0</v>
      </c>
      <c r="F66" s="3">
        <f>ROUND(SUMIF(Определители!I9:I25,"=7",'Текущие цены с учетом расхода'!O9:O25),2)</f>
        <v>0</v>
      </c>
      <c r="G66" s="3"/>
      <c r="H66" s="3"/>
      <c r="I66" s="3"/>
      <c r="J66" s="7"/>
      <c r="K66" s="7"/>
      <c r="L66" s="3"/>
    </row>
    <row r="67" spans="1:12" ht="10.5">
      <c r="A67" s="4">
        <v>58</v>
      </c>
      <c r="B67" s="1" t="s">
        <v>133</v>
      </c>
      <c r="C67" s="8" t="s">
        <v>333</v>
      </c>
      <c r="D67" s="11">
        <v>0</v>
      </c>
      <c r="F67" s="3">
        <f>ROUND((F61+F65+F66),2)</f>
        <v>0</v>
      </c>
      <c r="G67" s="3"/>
      <c r="H67" s="3"/>
      <c r="I67" s="3"/>
      <c r="J67" s="7"/>
      <c r="K67" s="7"/>
      <c r="L67" s="3"/>
    </row>
    <row r="68" spans="1:12" ht="10.5">
      <c r="A68" s="4">
        <v>59</v>
      </c>
      <c r="B68" s="1" t="s">
        <v>134</v>
      </c>
      <c r="C68" s="8" t="s">
        <v>332</v>
      </c>
      <c r="D68" s="11">
        <v>0</v>
      </c>
      <c r="F68" s="3">
        <f>ROUND(SUMIF(Определители!I9:I25,"=9",'Текущие цены с учетом расхода'!B9:B25),2)</f>
        <v>0</v>
      </c>
      <c r="G68" s="3">
        <f>ROUND(SUMIF(Определители!I9:I25,"=9",'Текущие цены с учетом расхода'!C9:C25),2)</f>
        <v>0</v>
      </c>
      <c r="H68" s="3">
        <f>ROUND(SUMIF(Определители!I9:I25,"=9",'Текущие цены с учетом расхода'!D9:D25),2)</f>
        <v>0</v>
      </c>
      <c r="I68" s="3">
        <f>ROUND(SUMIF(Определители!I9:I25,"=9",'Текущие цены с учетом расхода'!E9:E25),2)</f>
        <v>0</v>
      </c>
      <c r="J68" s="7">
        <f>ROUND(SUMIF(Определители!I9:I25,"=9",'Текущие цены с учетом расхода'!I9:I25),8)</f>
        <v>0</v>
      </c>
      <c r="K68" s="7">
        <f>ROUND(SUMIF(Определители!I9:I25,"=9",'Текущие цены с учетом расхода'!K9:K25),8)</f>
        <v>0</v>
      </c>
      <c r="L68" s="3">
        <f>ROUND(SUMIF(Определители!I9:I25,"=9",'Текущие цены с учетом расхода'!F9:F25),2)</f>
        <v>0</v>
      </c>
    </row>
    <row r="69" spans="1:12" ht="10.5">
      <c r="A69" s="4">
        <v>60</v>
      </c>
      <c r="B69" s="1" t="s">
        <v>132</v>
      </c>
      <c r="C69" s="8" t="s">
        <v>332</v>
      </c>
      <c r="D69" s="11">
        <v>0</v>
      </c>
      <c r="F69" s="3">
        <f>ROUND(SUMIF(Определители!I9:I25,"=9",'Текущие цены с учетом расхода'!N9:N25),2)</f>
        <v>0</v>
      </c>
      <c r="G69" s="3"/>
      <c r="H69" s="3"/>
      <c r="I69" s="3"/>
      <c r="J69" s="7"/>
      <c r="K69" s="7"/>
      <c r="L69" s="3"/>
    </row>
    <row r="70" spans="1:12" ht="10.5">
      <c r="A70" s="4">
        <v>61</v>
      </c>
      <c r="B70" s="1" t="s">
        <v>114</v>
      </c>
      <c r="C70" s="8" t="s">
        <v>332</v>
      </c>
      <c r="D70" s="11">
        <v>0</v>
      </c>
      <c r="F70" s="3">
        <f>ROUND(SUMIF(Определители!I9:I25,"=9",'Текущие цены с учетом расхода'!O9:O25),2)</f>
        <v>0</v>
      </c>
      <c r="G70" s="3"/>
      <c r="H70" s="3"/>
      <c r="I70" s="3"/>
      <c r="J70" s="7"/>
      <c r="K70" s="7"/>
      <c r="L70" s="3"/>
    </row>
    <row r="71" spans="1:12" ht="10.5">
      <c r="A71" s="4">
        <v>62</v>
      </c>
      <c r="B71" s="1" t="s">
        <v>135</v>
      </c>
      <c r="C71" s="8" t="s">
        <v>333</v>
      </c>
      <c r="D71" s="11">
        <v>0</v>
      </c>
      <c r="F71" s="3">
        <f>ROUND((F68+F69+F70),2)</f>
        <v>0</v>
      </c>
      <c r="G71" s="3"/>
      <c r="H71" s="3"/>
      <c r="I71" s="3"/>
      <c r="J71" s="7"/>
      <c r="K71" s="7"/>
      <c r="L71" s="3"/>
    </row>
    <row r="72" spans="1:12" ht="10.5">
      <c r="A72" s="4">
        <v>63</v>
      </c>
      <c r="B72" s="1" t="s">
        <v>136</v>
      </c>
      <c r="C72" s="8" t="s">
        <v>332</v>
      </c>
      <c r="D72" s="11">
        <v>0</v>
      </c>
      <c r="F72" s="3">
        <f>ROUND(SUMIF(Определители!I9:I25,"=:",'Текущие цены с учетом расхода'!B9:B25),2)</f>
        <v>0</v>
      </c>
      <c r="G72" s="3">
        <f>ROUND(SUMIF(Определители!I9:I25,"=:",'Текущие цены с учетом расхода'!C9:C25),2)</f>
        <v>0</v>
      </c>
      <c r="H72" s="3">
        <f>ROUND(SUMIF(Определители!I9:I25,"=:",'Текущие цены с учетом расхода'!D9:D25),2)</f>
        <v>0</v>
      </c>
      <c r="I72" s="3">
        <f>ROUND(SUMIF(Определители!I9:I25,"=:",'Текущие цены с учетом расхода'!E9:E25),2)</f>
        <v>0</v>
      </c>
      <c r="J72" s="7">
        <f>ROUND(SUMIF(Определители!I9:I25,"=:",'Текущие цены с учетом расхода'!I9:I25),8)</f>
        <v>0</v>
      </c>
      <c r="K72" s="7">
        <f>ROUND(SUMIF(Определители!I9:I25,"=:",'Текущие цены с учетом расхода'!K9:K25),8)</f>
        <v>0</v>
      </c>
      <c r="L72" s="3">
        <f>ROUND(SUMIF(Определители!I9:I25,"=:",'Текущие цены с учетом расхода'!F9:F25),2)</f>
        <v>0</v>
      </c>
    </row>
    <row r="73" spans="1:12" ht="10.5">
      <c r="A73" s="4">
        <v>64</v>
      </c>
      <c r="B73" s="1" t="s">
        <v>112</v>
      </c>
      <c r="C73" s="8" t="s">
        <v>332</v>
      </c>
      <c r="D73" s="11">
        <v>0</v>
      </c>
      <c r="F73" s="3">
        <f>ROUND(SUMIF(Определители!I9:I25,"=:",'Текущие цены с учетом расхода'!H9:H25),2)</f>
        <v>0</v>
      </c>
      <c r="G73" s="3"/>
      <c r="H73" s="3"/>
      <c r="I73" s="3"/>
      <c r="J73" s="7"/>
      <c r="K73" s="7"/>
      <c r="L73" s="3"/>
    </row>
    <row r="74" spans="1:12" ht="10.5">
      <c r="A74" s="4">
        <v>65</v>
      </c>
      <c r="B74" s="1" t="s">
        <v>132</v>
      </c>
      <c r="C74" s="8" t="s">
        <v>332</v>
      </c>
      <c r="D74" s="11">
        <v>0</v>
      </c>
      <c r="F74" s="3">
        <f>ROUND(SUMIF(Определители!I9:I25,"=:",'Текущие цены с учетом расхода'!N9:N25),2)</f>
        <v>0</v>
      </c>
      <c r="G74" s="3"/>
      <c r="H74" s="3"/>
      <c r="I74" s="3"/>
      <c r="J74" s="7"/>
      <c r="K74" s="7"/>
      <c r="L74" s="3"/>
    </row>
    <row r="75" spans="1:12" ht="10.5">
      <c r="A75" s="4">
        <v>66</v>
      </c>
      <c r="B75" s="1" t="s">
        <v>114</v>
      </c>
      <c r="C75" s="8" t="s">
        <v>332</v>
      </c>
      <c r="D75" s="11">
        <v>0</v>
      </c>
      <c r="F75" s="3">
        <f>ROUND(SUMIF(Определители!I9:I25,"=:",'Текущие цены с учетом расхода'!O9:O25),2)</f>
        <v>0</v>
      </c>
      <c r="G75" s="3"/>
      <c r="H75" s="3"/>
      <c r="I75" s="3"/>
      <c r="J75" s="7"/>
      <c r="K75" s="7"/>
      <c r="L75" s="3"/>
    </row>
    <row r="76" spans="1:12" ht="10.5">
      <c r="A76" s="4">
        <v>67</v>
      </c>
      <c r="B76" s="1" t="s">
        <v>137</v>
      </c>
      <c r="C76" s="8" t="s">
        <v>333</v>
      </c>
      <c r="D76" s="11">
        <v>0</v>
      </c>
      <c r="F76" s="3">
        <f>ROUND((F72+F74+F75),2)</f>
        <v>0</v>
      </c>
      <c r="G76" s="3"/>
      <c r="H76" s="3"/>
      <c r="I76" s="3"/>
      <c r="J76" s="7"/>
      <c r="K76" s="7"/>
      <c r="L76" s="3"/>
    </row>
    <row r="77" spans="1:12" ht="10.5">
      <c r="A77" s="4">
        <v>68</v>
      </c>
      <c r="B77" s="1" t="s">
        <v>138</v>
      </c>
      <c r="C77" s="8" t="s">
        <v>332</v>
      </c>
      <c r="D77" s="11">
        <v>0</v>
      </c>
      <c r="F77" s="3">
        <f>ROUND(SUMIF(Определители!I9:I25,"=8",'Текущие цены с учетом расхода'!B9:B25),2)</f>
        <v>0</v>
      </c>
      <c r="G77" s="3">
        <f>ROUND(SUMIF(Определители!I9:I25,"=8",'Текущие цены с учетом расхода'!C9:C25),2)</f>
        <v>0</v>
      </c>
      <c r="H77" s="3">
        <f>ROUND(SUMIF(Определители!I9:I25,"=8",'Текущие цены с учетом расхода'!D9:D25),2)</f>
        <v>0</v>
      </c>
      <c r="I77" s="3">
        <f>ROUND(SUMIF(Определители!I9:I25,"=8",'Текущие цены с учетом расхода'!E9:E25),2)</f>
        <v>0</v>
      </c>
      <c r="J77" s="7">
        <f>ROUND(SUMIF(Определители!I9:I25,"=8",'Текущие цены с учетом расхода'!I9:I25),8)</f>
        <v>0</v>
      </c>
      <c r="K77" s="7">
        <f>ROUND(SUMIF(Определители!I9:I25,"=8",'Текущие цены с учетом расхода'!K9:K25),8)</f>
        <v>0</v>
      </c>
      <c r="L77" s="3">
        <f>ROUND(SUMIF(Определители!I9:I25,"=8",'Текущие цены с учетом расхода'!F9:F25),2)</f>
        <v>0</v>
      </c>
    </row>
    <row r="78" spans="1:12" ht="10.5">
      <c r="A78" s="4">
        <v>69</v>
      </c>
      <c r="B78" s="1" t="s">
        <v>112</v>
      </c>
      <c r="C78" s="8" t="s">
        <v>332</v>
      </c>
      <c r="D78" s="11">
        <v>0</v>
      </c>
      <c r="F78" s="3">
        <f>ROUND(SUMIF(Определители!I9:I25,"=8",'Текущие цены с учетом расхода'!H9:H25),2)</f>
        <v>0</v>
      </c>
      <c r="G78" s="3"/>
      <c r="H78" s="3"/>
      <c r="I78" s="3"/>
      <c r="J78" s="7"/>
      <c r="K78" s="7"/>
      <c r="L78" s="3"/>
    </row>
    <row r="79" spans="1:12" ht="10.5">
      <c r="A79" s="4">
        <v>70</v>
      </c>
      <c r="B79" s="1" t="s">
        <v>224</v>
      </c>
      <c r="C79" s="8" t="s">
        <v>333</v>
      </c>
      <c r="D79" s="11">
        <v>0</v>
      </c>
      <c r="F79" s="3" t="e">
        <f>ROUND((F20+F30+F37+F42+F50+F55+F60+F67+F71+F76+F77),2)</f>
        <v>#NAME?</v>
      </c>
      <c r="G79" s="3">
        <f>ROUND((G20+G30+G37+G42+G50+G55+G60+G67+G71+G76+G77),2)</f>
        <v>0</v>
      </c>
      <c r="H79" s="3">
        <f>ROUND((H20+H30+H37+H42+H50+H55+H60+H67+H71+H76+H77),2)</f>
        <v>0</v>
      </c>
      <c r="I79" s="3">
        <f>ROUND((I20+I30+I37+I42+I50+I55+I60+I67+I71+I76+I77),2)</f>
        <v>0</v>
      </c>
      <c r="J79" s="7">
        <f>ROUND((J20+J30+J37+J42+J50+J55+J60+J67+J71+J76+J77),8)</f>
        <v>0</v>
      </c>
      <c r="K79" s="7">
        <f>ROUND((K20+K30+K37+K42+K50+K55+K60+K67+K71+K76+K77),8)</f>
        <v>0</v>
      </c>
      <c r="L79" s="3">
        <f>ROUND((L20+L30+L37+L42+L50+L55+L60+L67+L71+L76+L77),2)</f>
        <v>0</v>
      </c>
    </row>
    <row r="80" spans="1:12" ht="10.5">
      <c r="A80" s="4">
        <v>71</v>
      </c>
      <c r="B80" s="1" t="s">
        <v>140</v>
      </c>
      <c r="C80" s="8" t="s">
        <v>333</v>
      </c>
      <c r="D80" s="11">
        <v>0</v>
      </c>
      <c r="F80" s="3">
        <f>ROUND((F26+F34+F39+F46+F52+F57+F64+F73+F78),2)</f>
        <v>0</v>
      </c>
      <c r="G80" s="3"/>
      <c r="H80" s="3"/>
      <c r="I80" s="3"/>
      <c r="J80" s="7"/>
      <c r="K80" s="7"/>
      <c r="L80" s="3"/>
    </row>
    <row r="81" spans="1:12" ht="10.5">
      <c r="A81" s="4">
        <v>72</v>
      </c>
      <c r="B81" s="1" t="s">
        <v>141</v>
      </c>
      <c r="C81" s="8" t="s">
        <v>333</v>
      </c>
      <c r="D81" s="11">
        <v>0</v>
      </c>
      <c r="F81" s="3">
        <f>ROUND((F27+F35+F40+F47+F53+F58+F65+F69+F74),2)</f>
        <v>14258.28</v>
      </c>
      <c r="G81" s="3"/>
      <c r="H81" s="3"/>
      <c r="I81" s="3"/>
      <c r="J81" s="7"/>
      <c r="K81" s="7"/>
      <c r="L81" s="3"/>
    </row>
    <row r="82" spans="1:12" ht="10.5">
      <c r="A82" s="4">
        <v>73</v>
      </c>
      <c r="B82" s="1" t="s">
        <v>142</v>
      </c>
      <c r="C82" s="8" t="s">
        <v>333</v>
      </c>
      <c r="D82" s="11">
        <v>0</v>
      </c>
      <c r="F82" s="3">
        <f>ROUND((F28+F36+F41+F48+F54+F59+F66+F70+F75),2)</f>
        <v>8254.49</v>
      </c>
      <c r="G82" s="3"/>
      <c r="H82" s="3"/>
      <c r="I82" s="3"/>
      <c r="J82" s="7"/>
      <c r="K82" s="7"/>
      <c r="L82" s="3"/>
    </row>
    <row r="83" spans="1:12" ht="10.5">
      <c r="A83" s="4">
        <v>74</v>
      </c>
      <c r="B83" s="1" t="s">
        <v>143</v>
      </c>
      <c r="C83" s="8" t="s">
        <v>334</v>
      </c>
      <c r="D83" s="11">
        <v>0</v>
      </c>
      <c r="F83" s="3">
        <f>ROUND(SUM('Текущие цены с учетом расхода'!X9:X25),2)</f>
        <v>0</v>
      </c>
      <c r="G83" s="3"/>
      <c r="H83" s="3"/>
      <c r="I83" s="3"/>
      <c r="J83" s="7"/>
      <c r="K83" s="7"/>
      <c r="L83" s="3">
        <f>ROUND(SUM('Текущие цены с учетом расхода'!X9:X25),2)</f>
        <v>0</v>
      </c>
    </row>
    <row r="84" spans="1:12" ht="10.5">
      <c r="A84" s="4">
        <v>75</v>
      </c>
      <c r="B84" s="1" t="s">
        <v>144</v>
      </c>
      <c r="C84" s="8" t="s">
        <v>334</v>
      </c>
      <c r="D84" s="11">
        <v>0</v>
      </c>
      <c r="F84" s="3">
        <f>ROUND(SUM(G84:N84),2)</f>
        <v>0</v>
      </c>
      <c r="G84" s="3"/>
      <c r="H84" s="3"/>
      <c r="I84" s="3"/>
      <c r="J84" s="7"/>
      <c r="K84" s="7"/>
      <c r="L84" s="3">
        <f>ROUND(SUM('Текущие цены с учетом расхода'!AE9:AE25),2)</f>
        <v>0</v>
      </c>
    </row>
    <row r="85" spans="1:12" ht="10.5">
      <c r="A85" s="4">
        <v>76</v>
      </c>
      <c r="B85" s="1" t="s">
        <v>145</v>
      </c>
      <c r="C85" s="8" t="s">
        <v>334</v>
      </c>
      <c r="D85" s="11">
        <v>0</v>
      </c>
      <c r="F85" s="3">
        <f>ROUND(SUM('Текущие цены с учетом расхода'!C9:C25),2)</f>
        <v>13988.05</v>
      </c>
      <c r="G85" s="3"/>
      <c r="H85" s="3"/>
      <c r="I85" s="3"/>
      <c r="J85" s="7"/>
      <c r="K85" s="7"/>
      <c r="L85" s="3"/>
    </row>
    <row r="86" spans="1:12" ht="10.5">
      <c r="A86" s="4">
        <v>77</v>
      </c>
      <c r="B86" s="1" t="s">
        <v>146</v>
      </c>
      <c r="C86" s="8" t="s">
        <v>334</v>
      </c>
      <c r="D86" s="11">
        <v>0</v>
      </c>
      <c r="F86" s="3">
        <f>ROUND(SUM('Текущие цены с учетом расхода'!E9:E25),2)</f>
        <v>1217.29</v>
      </c>
      <c r="G86" s="3"/>
      <c r="H86" s="3"/>
      <c r="I86" s="3"/>
      <c r="J86" s="7"/>
      <c r="K86" s="7"/>
      <c r="L86" s="3"/>
    </row>
    <row r="87" spans="1:12" ht="10.5">
      <c r="A87" s="4">
        <v>78</v>
      </c>
      <c r="B87" s="1" t="s">
        <v>147</v>
      </c>
      <c r="C87" s="8" t="s">
        <v>335</v>
      </c>
      <c r="D87" s="11">
        <v>0</v>
      </c>
      <c r="F87" s="3">
        <f>ROUND((F85+F86),2)</f>
        <v>15205.34</v>
      </c>
      <c r="G87" s="3"/>
      <c r="H87" s="3"/>
      <c r="I87" s="3"/>
      <c r="J87" s="7"/>
      <c r="K87" s="7"/>
      <c r="L87" s="3"/>
    </row>
    <row r="88" spans="1:12" ht="10.5">
      <c r="A88" s="4">
        <v>79</v>
      </c>
      <c r="B88" s="1" t="s">
        <v>148</v>
      </c>
      <c r="C88" s="8" t="s">
        <v>334</v>
      </c>
      <c r="D88" s="11">
        <v>0</v>
      </c>
      <c r="F88" s="3"/>
      <c r="G88" s="3"/>
      <c r="H88" s="3"/>
      <c r="I88" s="3"/>
      <c r="J88" s="7" t="e">
        <f>ROUND(SUM('Текущие цены с учетом расхода'!I9:I25),8)</f>
        <v>#NAME?</v>
      </c>
      <c r="K88" s="7"/>
      <c r="L88" s="3"/>
    </row>
    <row r="89" spans="1:12" ht="10.5">
      <c r="A89" s="4">
        <v>80</v>
      </c>
      <c r="B89" s="1" t="s">
        <v>149</v>
      </c>
      <c r="C89" s="8" t="s">
        <v>334</v>
      </c>
      <c r="D89" s="11">
        <v>0</v>
      </c>
      <c r="F89" s="3"/>
      <c r="G89" s="3"/>
      <c r="H89" s="3"/>
      <c r="I89" s="3"/>
      <c r="J89" s="7" t="e">
        <f>ROUND(SUM('Текущие цены с учетом расхода'!K9:K25),8)</f>
        <v>#NAME?</v>
      </c>
      <c r="K89" s="7"/>
      <c r="L89" s="3"/>
    </row>
    <row r="90" spans="1:12" ht="10.5">
      <c r="A90" s="4">
        <v>81</v>
      </c>
      <c r="B90" s="1" t="s">
        <v>150</v>
      </c>
      <c r="C90" s="8" t="s">
        <v>335</v>
      </c>
      <c r="D90" s="11">
        <v>0</v>
      </c>
      <c r="F90" s="3"/>
      <c r="G90" s="3"/>
      <c r="H90" s="3"/>
      <c r="I90" s="3"/>
      <c r="J90" s="7" t="e">
        <f>ROUND((J88+J89),8)</f>
        <v>#NAME?</v>
      </c>
      <c r="K90" s="7"/>
      <c r="L90" s="3"/>
    </row>
    <row r="92" spans="2:14" ht="10.5">
      <c r="B92" s="83" t="s">
        <v>151</v>
      </c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</row>
    <row r="93" spans="2:14" ht="10.5"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</row>
    <row r="94" spans="1:13" s="5" customFormat="1" ht="10.5">
      <c r="A94" s="2"/>
      <c r="B94" s="5" t="s">
        <v>319</v>
      </c>
      <c r="C94" s="5" t="s">
        <v>320</v>
      </c>
      <c r="D94" s="12" t="s">
        <v>321</v>
      </c>
      <c r="E94" s="5" t="s">
        <v>322</v>
      </c>
      <c r="F94" s="5" t="s">
        <v>323</v>
      </c>
      <c r="G94" s="5" t="s">
        <v>324</v>
      </c>
      <c r="H94" s="5" t="s">
        <v>325</v>
      </c>
      <c r="I94" s="5" t="s">
        <v>326</v>
      </c>
      <c r="J94" s="5" t="s">
        <v>327</v>
      </c>
      <c r="K94" s="5" t="s">
        <v>328</v>
      </c>
      <c r="L94" s="5" t="s">
        <v>329</v>
      </c>
      <c r="M94" s="5" t="s">
        <v>330</v>
      </c>
    </row>
    <row r="95" spans="1:14" ht="10.5">
      <c r="A95" s="4">
        <v>1</v>
      </c>
      <c r="B95" s="1" t="s">
        <v>221</v>
      </c>
      <c r="C95" s="8" t="s">
        <v>331</v>
      </c>
      <c r="D95" s="11">
        <v>0</v>
      </c>
      <c r="E95" s="11"/>
      <c r="F95" s="3">
        <f>ROUND(SUM('Текущие цены с учетом расхода'!B29:B30),2)</f>
        <v>15890.28</v>
      </c>
      <c r="G95" s="3">
        <f>ROUND(SUM('Текущие цены с учетом расхода'!C29:C30),2)</f>
        <v>1347.95</v>
      </c>
      <c r="H95" s="3">
        <f>ROUND(SUM('Текущие цены с учетом расхода'!D29:D30),2)</f>
        <v>162.68</v>
      </c>
      <c r="I95" s="3">
        <f>ROUND(SUM('Текущие цены с учетом расхода'!E29:E30),2)</f>
        <v>17.03</v>
      </c>
      <c r="J95" s="7" t="e">
        <f>ROUND(SUM('Текущие цены с учетом расхода'!I29:I30),8)</f>
        <v>#NAME?</v>
      </c>
      <c r="K95" s="7" t="e">
        <f>ROUND(SUM('Текущие цены с учетом расхода'!K29:K30),8)</f>
        <v>#NAME?</v>
      </c>
      <c r="L95" s="3">
        <f>ROUND(SUM('Текущие цены с учетом расхода'!F29:F30),2)</f>
        <v>14379.65</v>
      </c>
      <c r="N95" s="11"/>
    </row>
    <row r="96" spans="1:12" ht="10.5">
      <c r="A96" s="4">
        <v>2</v>
      </c>
      <c r="B96" s="1" t="s">
        <v>97</v>
      </c>
      <c r="C96" s="8" t="s">
        <v>332</v>
      </c>
      <c r="D96" s="11">
        <v>0</v>
      </c>
      <c r="F96" s="3">
        <f>ROUND(SUMIF(Определители!I29:I30,"= ",'Текущие цены с учетом расхода'!B29:B30),2)</f>
        <v>0</v>
      </c>
      <c r="G96" s="3">
        <f>ROUND(SUMIF(Определители!I29:I30,"= ",'Текущие цены с учетом расхода'!C29:C30),2)</f>
        <v>0</v>
      </c>
      <c r="H96" s="3">
        <f>ROUND(SUMIF(Определители!I29:I30,"= ",'Текущие цены с учетом расхода'!D29:D30),2)</f>
        <v>0</v>
      </c>
      <c r="I96" s="3">
        <f>ROUND(SUMIF(Определители!I29:I30,"= ",'Текущие цены с учетом расхода'!E29:E30),2)</f>
        <v>0</v>
      </c>
      <c r="J96" s="7">
        <f>ROUND(SUMIF(Определители!I29:I30,"= ",'Текущие цены с учетом расхода'!I29:I30),8)</f>
        <v>0</v>
      </c>
      <c r="K96" s="7">
        <f>ROUND(SUMIF(Определители!I29:I30,"= ",'Текущие цены с учетом расхода'!K29:K30),8)</f>
        <v>0</v>
      </c>
      <c r="L96" s="3">
        <f>ROUND(SUMIF(Определители!I29:I30,"= ",'Текущие цены с учетом расхода'!F29:F30),2)</f>
        <v>0</v>
      </c>
    </row>
    <row r="97" spans="1:12" ht="10.5">
      <c r="A97" s="4">
        <v>3</v>
      </c>
      <c r="B97" s="1" t="s">
        <v>98</v>
      </c>
      <c r="C97" s="8" t="s">
        <v>332</v>
      </c>
      <c r="D97" s="11">
        <v>0</v>
      </c>
      <c r="F97" s="3" t="e">
        <f>ROUND(СУММПРОИЗВЕСЛИ(0.01,Определители!I29:I30," ",'Текущие цены с учетом расхода'!B29:B30,Начисления!X29:X30,0),2)</f>
        <v>#NAME?</v>
      </c>
      <c r="G97" s="3"/>
      <c r="H97" s="3"/>
      <c r="I97" s="3"/>
      <c r="J97" s="7"/>
      <c r="K97" s="7"/>
      <c r="L97" s="3"/>
    </row>
    <row r="98" spans="1:12" ht="10.5">
      <c r="A98" s="4">
        <v>4</v>
      </c>
      <c r="B98" s="1" t="s">
        <v>99</v>
      </c>
      <c r="C98" s="8" t="s">
        <v>332</v>
      </c>
      <c r="D98" s="11">
        <v>0</v>
      </c>
      <c r="F98" s="3" t="e">
        <f>ROUND(СУММПРОИЗВЕСЛИ(0.01,Определители!I29:I30," ",'Текущие цены с учетом расхода'!B29:B30,Начисления!Y29:Y30,0),2)</f>
        <v>#NAME?</v>
      </c>
      <c r="G98" s="3"/>
      <c r="H98" s="3"/>
      <c r="I98" s="3"/>
      <c r="J98" s="7"/>
      <c r="K98" s="7"/>
      <c r="L98" s="3"/>
    </row>
    <row r="99" spans="1:12" ht="10.5">
      <c r="A99" s="4">
        <v>5</v>
      </c>
      <c r="B99" s="1" t="s">
        <v>100</v>
      </c>
      <c r="C99" s="8" t="s">
        <v>332</v>
      </c>
      <c r="D99" s="11">
        <v>0</v>
      </c>
      <c r="F99" s="3" t="e">
        <f>ROUND(ТРАНСПРАСХОД(Определители!B29:B30,Определители!H29:H30,Определители!I29:I30,'Текущие цены с учетом расхода'!B29:B30,Начисления!Z29:Z30,Начисления!AA29:AA30),2)</f>
        <v>#NAME?</v>
      </c>
      <c r="G99" s="3"/>
      <c r="H99" s="3"/>
      <c r="I99" s="3"/>
      <c r="J99" s="7"/>
      <c r="K99" s="7"/>
      <c r="L99" s="3"/>
    </row>
    <row r="100" spans="1:12" ht="10.5">
      <c r="A100" s="4">
        <v>6</v>
      </c>
      <c r="B100" s="1" t="s">
        <v>101</v>
      </c>
      <c r="C100" s="8" t="s">
        <v>332</v>
      </c>
      <c r="D100" s="11">
        <v>0</v>
      </c>
      <c r="F100" s="3" t="e">
        <f>ROUND(СУММПРОИЗВЕСЛИ(0.01,Определители!I29:I30," ",'Текущие цены с учетом расхода'!B29:B30,Начисления!AC29:AC30,0),2)</f>
        <v>#NAME?</v>
      </c>
      <c r="G100" s="3"/>
      <c r="H100" s="3"/>
      <c r="I100" s="3"/>
      <c r="J100" s="7"/>
      <c r="K100" s="7"/>
      <c r="L100" s="3"/>
    </row>
    <row r="101" spans="1:12" ht="10.5">
      <c r="A101" s="4">
        <v>7</v>
      </c>
      <c r="B101" s="1" t="s">
        <v>102</v>
      </c>
      <c r="C101" s="8" t="s">
        <v>332</v>
      </c>
      <c r="D101" s="11">
        <v>0</v>
      </c>
      <c r="F101" s="3" t="e">
        <f>ROUND(СУММПРОИЗВЕСЛИ(0.01,Определители!I29:I30," ",'Текущие цены с учетом расхода'!B29:B30,Начисления!AF29:AF30,0),2)</f>
        <v>#NAME?</v>
      </c>
      <c r="G101" s="3"/>
      <c r="H101" s="3"/>
      <c r="I101" s="3"/>
      <c r="J101" s="7"/>
      <c r="K101" s="7"/>
      <c r="L101" s="3"/>
    </row>
    <row r="102" spans="1:12" ht="10.5">
      <c r="A102" s="4">
        <v>8</v>
      </c>
      <c r="B102" s="1" t="s">
        <v>103</v>
      </c>
      <c r="C102" s="8" t="s">
        <v>332</v>
      </c>
      <c r="D102" s="11">
        <v>0</v>
      </c>
      <c r="F102" s="3" t="e">
        <f>ROUND(ЗАГОТСКЛАДРАСХОД(Определители!B29:B30,Определители!H29:H30,Определители!I29:I30,'Текущие цены с учетом расхода'!B29:B30,Начисления!X29:X30,Начисления!Y29:Y30,Начисления!Z29:Z30,Начисления!AA29:AA30,Начисления!AB29:AB30,Начисления!AC29:AC30,Начисления!AF29:AF30),2)</f>
        <v>#NAME?</v>
      </c>
      <c r="G102" s="3"/>
      <c r="H102" s="3"/>
      <c r="I102" s="3"/>
      <c r="J102" s="7"/>
      <c r="K102" s="7"/>
      <c r="L102" s="3"/>
    </row>
    <row r="103" spans="1:12" ht="10.5">
      <c r="A103" s="4">
        <v>9</v>
      </c>
      <c r="B103" s="1" t="s">
        <v>104</v>
      </c>
      <c r="C103" s="8" t="s">
        <v>332</v>
      </c>
      <c r="D103" s="11">
        <v>0</v>
      </c>
      <c r="F103" s="3" t="e">
        <f>ROUND(СУММПРОИЗВЕСЛИ(1,Определители!I29:I30," ",'Текущие цены с учетом расхода'!M29:M30,Начисления!I29:I30,0),2)</f>
        <v>#NAME?</v>
      </c>
      <c r="G103" s="3"/>
      <c r="H103" s="3"/>
      <c r="I103" s="3"/>
      <c r="J103" s="7"/>
      <c r="K103" s="7"/>
      <c r="L103" s="3"/>
    </row>
    <row r="104" spans="1:12" ht="10.5">
      <c r="A104" s="4">
        <v>10</v>
      </c>
      <c r="B104" s="1" t="s">
        <v>105</v>
      </c>
      <c r="C104" s="8" t="s">
        <v>333</v>
      </c>
      <c r="D104" s="11">
        <v>0</v>
      </c>
      <c r="F104" s="3" t="e">
        <f>ROUND((F103+F114+F134),2)</f>
        <v>#NAME?</v>
      </c>
      <c r="G104" s="3"/>
      <c r="H104" s="3"/>
      <c r="I104" s="3"/>
      <c r="J104" s="7"/>
      <c r="K104" s="7"/>
      <c r="L104" s="3"/>
    </row>
    <row r="105" spans="1:12" ht="10.5">
      <c r="A105" s="4">
        <v>11</v>
      </c>
      <c r="B105" s="1" t="s">
        <v>106</v>
      </c>
      <c r="C105" s="8" t="s">
        <v>333</v>
      </c>
      <c r="D105" s="11">
        <v>0</v>
      </c>
      <c r="F105" s="3" t="e">
        <f>ROUND((F96+F97+F98+F99+F100+F101+F102+F104),2)</f>
        <v>#NAME?</v>
      </c>
      <c r="G105" s="3"/>
      <c r="H105" s="3"/>
      <c r="I105" s="3"/>
      <c r="J105" s="7"/>
      <c r="K105" s="7"/>
      <c r="L105" s="3"/>
    </row>
    <row r="106" spans="1:12" ht="10.5">
      <c r="A106" s="4">
        <v>12</v>
      </c>
      <c r="B106" s="1" t="s">
        <v>107</v>
      </c>
      <c r="C106" s="8" t="s">
        <v>332</v>
      </c>
      <c r="D106" s="11">
        <v>0</v>
      </c>
      <c r="F106" s="3">
        <f>ROUND(SUMIF(Определители!I29:I30,"=1",'Текущие цены с учетом расхода'!B29:B30),2)</f>
        <v>0</v>
      </c>
      <c r="G106" s="3">
        <f>ROUND(SUMIF(Определители!I29:I30,"=1",'Текущие цены с учетом расхода'!C29:C30),2)</f>
        <v>0</v>
      </c>
      <c r="H106" s="3">
        <f>ROUND(SUMIF(Определители!I29:I30,"=1",'Текущие цены с учетом расхода'!D29:D30),2)</f>
        <v>0</v>
      </c>
      <c r="I106" s="3">
        <f>ROUND(SUMIF(Определители!I29:I30,"=1",'Текущие цены с учетом расхода'!E29:E30),2)</f>
        <v>0</v>
      </c>
      <c r="J106" s="7">
        <f>ROUND(SUMIF(Определители!I29:I30,"=1",'Текущие цены с учетом расхода'!I29:I30),8)</f>
        <v>0</v>
      </c>
      <c r="K106" s="7">
        <f>ROUND(SUMIF(Определители!I29:I30,"=1",'Текущие цены с учетом расхода'!K29:K30),8)</f>
        <v>0</v>
      </c>
      <c r="L106" s="3">
        <f>ROUND(SUMIF(Определители!I29:I30,"=1",'Текущие цены с учетом расхода'!F29:F30),2)</f>
        <v>0</v>
      </c>
    </row>
    <row r="107" spans="1:12" ht="10.5">
      <c r="A107" s="4">
        <v>13</v>
      </c>
      <c r="B107" s="1" t="s">
        <v>108</v>
      </c>
      <c r="C107" s="8" t="s">
        <v>332</v>
      </c>
      <c r="D107" s="11">
        <v>0</v>
      </c>
      <c r="F107" s="3"/>
      <c r="G107" s="3"/>
      <c r="H107" s="3"/>
      <c r="I107" s="3"/>
      <c r="J107" s="7"/>
      <c r="K107" s="7"/>
      <c r="L107" s="3"/>
    </row>
    <row r="108" spans="1:12" ht="10.5">
      <c r="A108" s="4">
        <v>14</v>
      </c>
      <c r="B108" s="1" t="s">
        <v>109</v>
      </c>
      <c r="C108" s="8" t="s">
        <v>332</v>
      </c>
      <c r="D108" s="11">
        <v>0</v>
      </c>
      <c r="F108" s="3"/>
      <c r="G108" s="3">
        <f>ROUND(SUMIF(Определители!I29:I30,"=1",'Текущие цены с учетом расхода'!U29:U30),2)</f>
        <v>0</v>
      </c>
      <c r="H108" s="3"/>
      <c r="I108" s="3"/>
      <c r="J108" s="7"/>
      <c r="K108" s="7"/>
      <c r="L108" s="3"/>
    </row>
    <row r="109" spans="1:12" ht="10.5">
      <c r="A109" s="4">
        <v>15</v>
      </c>
      <c r="B109" s="1" t="s">
        <v>110</v>
      </c>
      <c r="C109" s="8" t="s">
        <v>332</v>
      </c>
      <c r="D109" s="11">
        <v>0</v>
      </c>
      <c r="F109" s="3">
        <f>ROUND(SUMIF(Определители!I29:I30,"=1",'Текущие цены с учетом расхода'!V29:V30),2)</f>
        <v>0</v>
      </c>
      <c r="G109" s="3"/>
      <c r="H109" s="3"/>
      <c r="I109" s="3"/>
      <c r="J109" s="7"/>
      <c r="K109" s="7"/>
      <c r="L109" s="3"/>
    </row>
    <row r="110" spans="1:12" ht="10.5">
      <c r="A110" s="4">
        <v>16</v>
      </c>
      <c r="B110" s="1" t="s">
        <v>111</v>
      </c>
      <c r="C110" s="8" t="s">
        <v>332</v>
      </c>
      <c r="D110" s="11">
        <v>0</v>
      </c>
      <c r="F110" s="3" t="e">
        <f>ROUND(СУММЕСЛИ2(Определители!I29:I30,"1",Определители!G29:G30,"1",'Текущие цены с учетом расхода'!B29:B30),2)</f>
        <v>#NAME?</v>
      </c>
      <c r="G110" s="3"/>
      <c r="H110" s="3"/>
      <c r="I110" s="3"/>
      <c r="J110" s="7"/>
      <c r="K110" s="7"/>
      <c r="L110" s="3"/>
    </row>
    <row r="111" spans="1:12" ht="10.5">
      <c r="A111" s="4">
        <v>17</v>
      </c>
      <c r="B111" s="1" t="s">
        <v>112</v>
      </c>
      <c r="C111" s="8" t="s">
        <v>332</v>
      </c>
      <c r="D111" s="11">
        <v>0</v>
      </c>
      <c r="F111" s="3">
        <f>ROUND(SUMIF(Определители!I29:I30,"=1",'Текущие цены с учетом расхода'!H29:H30),2)</f>
        <v>0</v>
      </c>
      <c r="G111" s="3"/>
      <c r="H111" s="3"/>
      <c r="I111" s="3"/>
      <c r="J111" s="7"/>
      <c r="K111" s="7"/>
      <c r="L111" s="3"/>
    </row>
    <row r="112" spans="1:12" ht="10.5">
      <c r="A112" s="4">
        <v>18</v>
      </c>
      <c r="B112" s="1" t="s">
        <v>113</v>
      </c>
      <c r="C112" s="8" t="s">
        <v>332</v>
      </c>
      <c r="D112" s="11">
        <v>0</v>
      </c>
      <c r="F112" s="3">
        <f>ROUND(SUMIF(Определители!I29:I30,"=1",'Текущие цены с учетом расхода'!N29:N30),2)</f>
        <v>0</v>
      </c>
      <c r="G112" s="3"/>
      <c r="H112" s="3"/>
      <c r="I112" s="3"/>
      <c r="J112" s="7"/>
      <c r="K112" s="7"/>
      <c r="L112" s="3"/>
    </row>
    <row r="113" spans="1:12" ht="10.5">
      <c r="A113" s="4">
        <v>19</v>
      </c>
      <c r="B113" s="1" t="s">
        <v>114</v>
      </c>
      <c r="C113" s="8" t="s">
        <v>332</v>
      </c>
      <c r="D113" s="11">
        <v>0</v>
      </c>
      <c r="F113" s="3">
        <f>ROUND(SUMIF(Определители!I29:I30,"=1",'Текущие цены с учетом расхода'!O29:O30),2)</f>
        <v>0</v>
      </c>
      <c r="G113" s="3"/>
      <c r="H113" s="3"/>
      <c r="I113" s="3"/>
      <c r="J113" s="7"/>
      <c r="K113" s="7"/>
      <c r="L113" s="3"/>
    </row>
    <row r="114" spans="1:12" ht="10.5">
      <c r="A114" s="4">
        <v>20</v>
      </c>
      <c r="B114" s="1" t="s">
        <v>105</v>
      </c>
      <c r="C114" s="8" t="s">
        <v>332</v>
      </c>
      <c r="D114" s="11">
        <v>0</v>
      </c>
      <c r="F114" s="3" t="e">
        <f>ROUND(СУММПРОИЗВЕСЛИ(1,Определители!I29:I30," ",'Текущие цены с учетом расхода'!M29:M30,Начисления!I29:I30,0),2)</f>
        <v>#NAME?</v>
      </c>
      <c r="G114" s="3"/>
      <c r="H114" s="3"/>
      <c r="I114" s="3"/>
      <c r="J114" s="7"/>
      <c r="K114" s="7"/>
      <c r="L114" s="3"/>
    </row>
    <row r="115" spans="1:12" ht="10.5">
      <c r="A115" s="4">
        <v>21</v>
      </c>
      <c r="B115" s="1" t="s">
        <v>115</v>
      </c>
      <c r="C115" s="8" t="s">
        <v>333</v>
      </c>
      <c r="D115" s="11">
        <v>0</v>
      </c>
      <c r="F115" s="3">
        <f>ROUND((F106+F112+F113),2)</f>
        <v>0</v>
      </c>
      <c r="G115" s="3"/>
      <c r="H115" s="3"/>
      <c r="I115" s="3"/>
      <c r="J115" s="7"/>
      <c r="K115" s="7"/>
      <c r="L115" s="3"/>
    </row>
    <row r="116" spans="1:12" ht="10.5">
      <c r="A116" s="4">
        <v>22</v>
      </c>
      <c r="B116" s="1" t="s">
        <v>116</v>
      </c>
      <c r="C116" s="8" t="s">
        <v>332</v>
      </c>
      <c r="D116" s="11">
        <v>0</v>
      </c>
      <c r="F116" s="3">
        <f>ROUND(SUMIF(Определители!I29:I30,"=2",'Текущие цены с учетом расхода'!B29:B30),2)</f>
        <v>15890.28</v>
      </c>
      <c r="G116" s="3">
        <f>ROUND(SUMIF(Определители!I29:I30,"=2",'Текущие цены с учетом расхода'!C29:C30),2)</f>
        <v>1347.95</v>
      </c>
      <c r="H116" s="3">
        <f>ROUND(SUMIF(Определители!I29:I30,"=2",'Текущие цены с учетом расхода'!D29:D30),2)</f>
        <v>162.68</v>
      </c>
      <c r="I116" s="3">
        <f>ROUND(SUMIF(Определители!I29:I30,"=2",'Текущие цены с учетом расхода'!E29:E30),2)</f>
        <v>17.03</v>
      </c>
      <c r="J116" s="7" t="e">
        <f>ROUND(SUMIF(Определители!I29:I30,"=2",'Текущие цены с учетом расхода'!I29:I30),8)</f>
        <v>#NAME?</v>
      </c>
      <c r="K116" s="7" t="e">
        <f>ROUND(SUMIF(Определители!I29:I30,"=2",'Текущие цены с учетом расхода'!K29:K30),8)</f>
        <v>#NAME?</v>
      </c>
      <c r="L116" s="3">
        <f>ROUND(SUMIF(Определители!I29:I30,"=2",'Текущие цены с учетом расхода'!F29:F30),2)</f>
        <v>14379.65</v>
      </c>
    </row>
    <row r="117" spans="1:12" ht="10.5">
      <c r="A117" s="4">
        <v>23</v>
      </c>
      <c r="B117" s="1" t="s">
        <v>108</v>
      </c>
      <c r="C117" s="8" t="s">
        <v>332</v>
      </c>
      <c r="D117" s="11">
        <v>0</v>
      </c>
      <c r="F117" s="3"/>
      <c r="G117" s="3"/>
      <c r="H117" s="3"/>
      <c r="I117" s="3"/>
      <c r="J117" s="7"/>
      <c r="K117" s="7"/>
      <c r="L117" s="3"/>
    </row>
    <row r="118" spans="1:12" ht="10.5">
      <c r="A118" s="4">
        <v>24</v>
      </c>
      <c r="B118" s="1" t="s">
        <v>117</v>
      </c>
      <c r="C118" s="8" t="s">
        <v>332</v>
      </c>
      <c r="D118" s="11">
        <v>0</v>
      </c>
      <c r="F118" s="3" t="e">
        <f>ROUND(СУММЕСЛИ2(Определители!I29:I30,"2",Определители!G29:G30,"1",'Текущие цены с учетом расхода'!B29:B30),2)</f>
        <v>#NAME?</v>
      </c>
      <c r="G118" s="3"/>
      <c r="H118" s="3"/>
      <c r="I118" s="3"/>
      <c r="J118" s="7"/>
      <c r="K118" s="7"/>
      <c r="L118" s="3"/>
    </row>
    <row r="119" spans="1:12" ht="10.5">
      <c r="A119" s="4">
        <v>25</v>
      </c>
      <c r="B119" s="1" t="s">
        <v>112</v>
      </c>
      <c r="C119" s="8" t="s">
        <v>332</v>
      </c>
      <c r="D119" s="11">
        <v>0</v>
      </c>
      <c r="F119" s="3">
        <f>ROUND(SUMIF(Определители!I29:I30,"=2",'Текущие цены с учетом расхода'!H29:H30),2)</f>
        <v>0</v>
      </c>
      <c r="G119" s="3"/>
      <c r="H119" s="3"/>
      <c r="I119" s="3"/>
      <c r="J119" s="7"/>
      <c r="K119" s="7"/>
      <c r="L119" s="3"/>
    </row>
    <row r="120" spans="1:12" ht="10.5">
      <c r="A120" s="4">
        <v>26</v>
      </c>
      <c r="B120" s="1" t="s">
        <v>113</v>
      </c>
      <c r="C120" s="8" t="s">
        <v>332</v>
      </c>
      <c r="D120" s="11">
        <v>0</v>
      </c>
      <c r="F120" s="3">
        <f>ROUND(SUMIF(Определители!I29:I30,"=2",'Текущие цены с учетом расхода'!N29:N30),2)</f>
        <v>1210.56</v>
      </c>
      <c r="G120" s="3"/>
      <c r="H120" s="3"/>
      <c r="I120" s="3"/>
      <c r="J120" s="7"/>
      <c r="K120" s="7"/>
      <c r="L120" s="3"/>
    </row>
    <row r="121" spans="1:12" ht="10.5">
      <c r="A121" s="4">
        <v>27</v>
      </c>
      <c r="B121" s="1" t="s">
        <v>114</v>
      </c>
      <c r="C121" s="8" t="s">
        <v>332</v>
      </c>
      <c r="D121" s="11">
        <v>0</v>
      </c>
      <c r="F121" s="3">
        <f>ROUND(SUMIF(Определители!I29:I30,"=2",'Текущие цены с учетом расхода'!O29:O30),2)</f>
        <v>623.2</v>
      </c>
      <c r="G121" s="3"/>
      <c r="H121" s="3"/>
      <c r="I121" s="3"/>
      <c r="J121" s="7"/>
      <c r="K121" s="7"/>
      <c r="L121" s="3"/>
    </row>
    <row r="122" spans="1:12" ht="10.5">
      <c r="A122" s="4">
        <v>28</v>
      </c>
      <c r="B122" s="1" t="s">
        <v>120</v>
      </c>
      <c r="C122" s="8" t="s">
        <v>333</v>
      </c>
      <c r="D122" s="11">
        <v>0</v>
      </c>
      <c r="F122" s="3">
        <f>ROUND((F116+F120+F121),2)</f>
        <v>17724.04</v>
      </c>
      <c r="G122" s="3"/>
      <c r="H122" s="3"/>
      <c r="I122" s="3"/>
      <c r="J122" s="7"/>
      <c r="K122" s="7"/>
      <c r="L122" s="3"/>
    </row>
    <row r="123" spans="1:12" ht="10.5">
      <c r="A123" s="4">
        <v>29</v>
      </c>
      <c r="B123" s="1" t="s">
        <v>121</v>
      </c>
      <c r="C123" s="8" t="s">
        <v>332</v>
      </c>
      <c r="D123" s="11">
        <v>0</v>
      </c>
      <c r="F123" s="3">
        <f>ROUND(SUMIF(Определители!I29:I30,"=3",'Текущие цены с учетом расхода'!B29:B30),2)</f>
        <v>0</v>
      </c>
      <c r="G123" s="3">
        <f>ROUND(SUMIF(Определители!I29:I30,"=3",'Текущие цены с учетом расхода'!C29:C30),2)</f>
        <v>0</v>
      </c>
      <c r="H123" s="3">
        <f>ROUND(SUMIF(Определители!I29:I30,"=3",'Текущие цены с учетом расхода'!D29:D30),2)</f>
        <v>0</v>
      </c>
      <c r="I123" s="3">
        <f>ROUND(SUMIF(Определители!I29:I30,"=3",'Текущие цены с учетом расхода'!E29:E30),2)</f>
        <v>0</v>
      </c>
      <c r="J123" s="7">
        <f>ROUND(SUMIF(Определители!I29:I30,"=3",'Текущие цены с учетом расхода'!I29:I30),8)</f>
        <v>0</v>
      </c>
      <c r="K123" s="7">
        <f>ROUND(SUMIF(Определители!I29:I30,"=3",'Текущие цены с учетом расхода'!K29:K30),8)</f>
        <v>0</v>
      </c>
      <c r="L123" s="3">
        <f>ROUND(SUMIF(Определители!I29:I30,"=3",'Текущие цены с учетом расхода'!F29:F30),2)</f>
        <v>0</v>
      </c>
    </row>
    <row r="124" spans="1:12" ht="10.5">
      <c r="A124" s="4">
        <v>30</v>
      </c>
      <c r="B124" s="1" t="s">
        <v>112</v>
      </c>
      <c r="C124" s="8" t="s">
        <v>332</v>
      </c>
      <c r="D124" s="11">
        <v>0</v>
      </c>
      <c r="F124" s="3">
        <f>ROUND(SUMIF(Определители!I29:I30,"=3",'Текущие цены с учетом расхода'!H29:H30),2)</f>
        <v>0</v>
      </c>
      <c r="G124" s="3"/>
      <c r="H124" s="3"/>
      <c r="I124" s="3"/>
      <c r="J124" s="7"/>
      <c r="K124" s="7"/>
      <c r="L124" s="3"/>
    </row>
    <row r="125" spans="1:12" ht="10.5">
      <c r="A125" s="4">
        <v>31</v>
      </c>
      <c r="B125" s="1" t="s">
        <v>113</v>
      </c>
      <c r="C125" s="8" t="s">
        <v>332</v>
      </c>
      <c r="D125" s="11">
        <v>0</v>
      </c>
      <c r="F125" s="3">
        <f>ROUND(SUMIF(Определители!I29:I30,"=3",'Текущие цены с учетом расхода'!N29:N30),2)</f>
        <v>0</v>
      </c>
      <c r="G125" s="3"/>
      <c r="H125" s="3"/>
      <c r="I125" s="3"/>
      <c r="J125" s="7"/>
      <c r="K125" s="7"/>
      <c r="L125" s="3"/>
    </row>
    <row r="126" spans="1:12" ht="10.5">
      <c r="A126" s="4">
        <v>32</v>
      </c>
      <c r="B126" s="1" t="s">
        <v>114</v>
      </c>
      <c r="C126" s="8" t="s">
        <v>332</v>
      </c>
      <c r="D126" s="11">
        <v>0</v>
      </c>
      <c r="F126" s="3">
        <f>ROUND(SUMIF(Определители!I29:I30,"=3",'Текущие цены с учетом расхода'!O29:O30),2)</f>
        <v>0</v>
      </c>
      <c r="G126" s="3"/>
      <c r="H126" s="3"/>
      <c r="I126" s="3"/>
      <c r="J126" s="7"/>
      <c r="K126" s="7"/>
      <c r="L126" s="3"/>
    </row>
    <row r="127" spans="1:12" ht="10.5">
      <c r="A127" s="4">
        <v>33</v>
      </c>
      <c r="B127" s="1" t="s">
        <v>122</v>
      </c>
      <c r="C127" s="8" t="s">
        <v>333</v>
      </c>
      <c r="D127" s="11">
        <v>0</v>
      </c>
      <c r="F127" s="3">
        <f>ROUND((F123+F125+F126),2)</f>
        <v>0</v>
      </c>
      <c r="G127" s="3"/>
      <c r="H127" s="3"/>
      <c r="I127" s="3"/>
      <c r="J127" s="7"/>
      <c r="K127" s="7"/>
      <c r="L127" s="3"/>
    </row>
    <row r="128" spans="1:12" ht="10.5">
      <c r="A128" s="4">
        <v>34</v>
      </c>
      <c r="B128" s="1" t="s">
        <v>123</v>
      </c>
      <c r="C128" s="8" t="s">
        <v>332</v>
      </c>
      <c r="D128" s="11">
        <v>0</v>
      </c>
      <c r="F128" s="3">
        <f>ROUND(SUMIF(Определители!I29:I30,"=4",'Текущие цены с учетом расхода'!B29:B30),2)</f>
        <v>0</v>
      </c>
      <c r="G128" s="3">
        <f>ROUND(SUMIF(Определители!I29:I30,"=4",'Текущие цены с учетом расхода'!C29:C30),2)</f>
        <v>0</v>
      </c>
      <c r="H128" s="3">
        <f>ROUND(SUMIF(Определители!I29:I30,"=4",'Текущие цены с учетом расхода'!D29:D30),2)</f>
        <v>0</v>
      </c>
      <c r="I128" s="3">
        <f>ROUND(SUMIF(Определители!I29:I30,"=4",'Текущие цены с учетом расхода'!E29:E30),2)</f>
        <v>0</v>
      </c>
      <c r="J128" s="7">
        <f>ROUND(SUMIF(Определители!I29:I30,"=4",'Текущие цены с учетом расхода'!I29:I30),8)</f>
        <v>0</v>
      </c>
      <c r="K128" s="7">
        <f>ROUND(SUMIF(Определители!I29:I30,"=4",'Текущие цены с учетом расхода'!K29:K30),8)</f>
        <v>0</v>
      </c>
      <c r="L128" s="3">
        <f>ROUND(SUMIF(Определители!I29:I30,"=4",'Текущие цены с учетом расхода'!F29:F30),2)</f>
        <v>0</v>
      </c>
    </row>
    <row r="129" spans="1:12" ht="10.5">
      <c r="A129" s="4">
        <v>35</v>
      </c>
      <c r="B129" s="1" t="s">
        <v>108</v>
      </c>
      <c r="C129" s="8" t="s">
        <v>332</v>
      </c>
      <c r="D129" s="11">
        <v>0</v>
      </c>
      <c r="F129" s="3"/>
      <c r="G129" s="3"/>
      <c r="H129" s="3"/>
      <c r="I129" s="3"/>
      <c r="J129" s="7"/>
      <c r="K129" s="7"/>
      <c r="L129" s="3"/>
    </row>
    <row r="130" spans="1:12" ht="10.5">
      <c r="A130" s="4">
        <v>36</v>
      </c>
      <c r="B130" s="1" t="s">
        <v>124</v>
      </c>
      <c r="C130" s="8" t="s">
        <v>332</v>
      </c>
      <c r="D130" s="11">
        <v>0</v>
      </c>
      <c r="F130" s="3"/>
      <c r="G130" s="3"/>
      <c r="H130" s="3"/>
      <c r="I130" s="3"/>
      <c r="J130" s="7"/>
      <c r="K130" s="7"/>
      <c r="L130" s="3"/>
    </row>
    <row r="131" spans="1:12" ht="10.5">
      <c r="A131" s="4">
        <v>37</v>
      </c>
      <c r="B131" s="1" t="s">
        <v>112</v>
      </c>
      <c r="C131" s="8" t="s">
        <v>332</v>
      </c>
      <c r="D131" s="11">
        <v>0</v>
      </c>
      <c r="F131" s="3">
        <f>ROUND(SUMIF(Определители!I29:I30,"=4",'Текущие цены с учетом расхода'!H29:H30),2)</f>
        <v>0</v>
      </c>
      <c r="G131" s="3"/>
      <c r="H131" s="3"/>
      <c r="I131" s="3"/>
      <c r="J131" s="7"/>
      <c r="K131" s="7"/>
      <c r="L131" s="3"/>
    </row>
    <row r="132" spans="1:12" ht="10.5">
      <c r="A132" s="4">
        <v>38</v>
      </c>
      <c r="B132" s="1" t="s">
        <v>113</v>
      </c>
      <c r="C132" s="8" t="s">
        <v>332</v>
      </c>
      <c r="D132" s="11">
        <v>0</v>
      </c>
      <c r="F132" s="3">
        <f>ROUND(SUMIF(Определители!I29:I30,"=4",'Текущие цены с учетом расхода'!N29:N30),2)</f>
        <v>0</v>
      </c>
      <c r="G132" s="3"/>
      <c r="H132" s="3"/>
      <c r="I132" s="3"/>
      <c r="J132" s="7"/>
      <c r="K132" s="7"/>
      <c r="L132" s="3"/>
    </row>
    <row r="133" spans="1:12" ht="10.5">
      <c r="A133" s="4">
        <v>39</v>
      </c>
      <c r="B133" s="1" t="s">
        <v>114</v>
      </c>
      <c r="C133" s="8" t="s">
        <v>332</v>
      </c>
      <c r="D133" s="11">
        <v>0</v>
      </c>
      <c r="F133" s="3">
        <f>ROUND(SUMIF(Определители!I29:I30,"=4",'Текущие цены с учетом расхода'!O29:O30),2)</f>
        <v>0</v>
      </c>
      <c r="G133" s="3"/>
      <c r="H133" s="3"/>
      <c r="I133" s="3"/>
      <c r="J133" s="7"/>
      <c r="K133" s="7"/>
      <c r="L133" s="3"/>
    </row>
    <row r="134" spans="1:12" ht="10.5">
      <c r="A134" s="4">
        <v>40</v>
      </c>
      <c r="B134" s="1" t="s">
        <v>105</v>
      </c>
      <c r="C134" s="8" t="s">
        <v>332</v>
      </c>
      <c r="D134" s="11">
        <v>0</v>
      </c>
      <c r="F134" s="3" t="e">
        <f>ROUND(СУММПРОИЗВЕСЛИ(1,Определители!I29:I30," ",'Текущие цены с учетом расхода'!M29:M30,Начисления!I29:I30,0),2)</f>
        <v>#NAME?</v>
      </c>
      <c r="G134" s="3"/>
      <c r="H134" s="3"/>
      <c r="I134" s="3"/>
      <c r="J134" s="7"/>
      <c r="K134" s="7"/>
      <c r="L134" s="3"/>
    </row>
    <row r="135" spans="1:12" ht="10.5">
      <c r="A135" s="4">
        <v>41</v>
      </c>
      <c r="B135" s="1" t="s">
        <v>125</v>
      </c>
      <c r="C135" s="8" t="s">
        <v>333</v>
      </c>
      <c r="D135" s="11">
        <v>0</v>
      </c>
      <c r="F135" s="3">
        <f>ROUND((F128+F132+F133),2)</f>
        <v>0</v>
      </c>
      <c r="G135" s="3"/>
      <c r="H135" s="3"/>
      <c r="I135" s="3"/>
      <c r="J135" s="7"/>
      <c r="K135" s="7"/>
      <c r="L135" s="3"/>
    </row>
    <row r="136" spans="1:12" ht="10.5">
      <c r="A136" s="4">
        <v>42</v>
      </c>
      <c r="B136" s="1" t="s">
        <v>126</v>
      </c>
      <c r="C136" s="8" t="s">
        <v>332</v>
      </c>
      <c r="D136" s="11">
        <v>0</v>
      </c>
      <c r="F136" s="3">
        <f>ROUND(SUMIF(Определители!I29:I30,"=5",'Текущие цены с учетом расхода'!B29:B30),2)</f>
        <v>0</v>
      </c>
      <c r="G136" s="3">
        <f>ROUND(SUMIF(Определители!I29:I30,"=5",'Текущие цены с учетом расхода'!C29:C30),2)</f>
        <v>0</v>
      </c>
      <c r="H136" s="3">
        <f>ROUND(SUMIF(Определители!I29:I30,"=5",'Текущие цены с учетом расхода'!D29:D30),2)</f>
        <v>0</v>
      </c>
      <c r="I136" s="3">
        <f>ROUND(SUMIF(Определители!I29:I30,"=5",'Текущие цены с учетом расхода'!E29:E30),2)</f>
        <v>0</v>
      </c>
      <c r="J136" s="7">
        <f>ROUND(SUMIF(Определители!I29:I30,"=5",'Текущие цены с учетом расхода'!I29:I30),8)</f>
        <v>0</v>
      </c>
      <c r="K136" s="7">
        <f>ROUND(SUMIF(Определители!I29:I30,"=5",'Текущие цены с учетом расхода'!K29:K30),8)</f>
        <v>0</v>
      </c>
      <c r="L136" s="3">
        <f>ROUND(SUMIF(Определители!I29:I30,"=5",'Текущие цены с учетом расхода'!F29:F30),2)</f>
        <v>0</v>
      </c>
    </row>
    <row r="137" spans="1:12" ht="10.5">
      <c r="A137" s="4">
        <v>43</v>
      </c>
      <c r="B137" s="1" t="s">
        <v>112</v>
      </c>
      <c r="C137" s="8" t="s">
        <v>332</v>
      </c>
      <c r="D137" s="11">
        <v>0</v>
      </c>
      <c r="F137" s="3">
        <f>ROUND(SUMIF(Определители!I29:I30,"=5",'Текущие цены с учетом расхода'!H29:H30),2)</f>
        <v>0</v>
      </c>
      <c r="G137" s="3"/>
      <c r="H137" s="3"/>
      <c r="I137" s="3"/>
      <c r="J137" s="7"/>
      <c r="K137" s="7"/>
      <c r="L137" s="3"/>
    </row>
    <row r="138" spans="1:12" ht="10.5">
      <c r="A138" s="4">
        <v>44</v>
      </c>
      <c r="B138" s="1" t="s">
        <v>113</v>
      </c>
      <c r="C138" s="8" t="s">
        <v>332</v>
      </c>
      <c r="D138" s="11">
        <v>0</v>
      </c>
      <c r="F138" s="3">
        <f>ROUND(SUMIF(Определители!I29:I30,"=5",'Текущие цены с учетом расхода'!N29:N30),2)</f>
        <v>0</v>
      </c>
      <c r="G138" s="3"/>
      <c r="H138" s="3"/>
      <c r="I138" s="3"/>
      <c r="J138" s="7"/>
      <c r="K138" s="7"/>
      <c r="L138" s="3"/>
    </row>
    <row r="139" spans="1:12" ht="10.5">
      <c r="A139" s="4">
        <v>45</v>
      </c>
      <c r="B139" s="1" t="s">
        <v>114</v>
      </c>
      <c r="C139" s="8" t="s">
        <v>332</v>
      </c>
      <c r="D139" s="11">
        <v>0</v>
      </c>
      <c r="F139" s="3">
        <f>ROUND(SUMIF(Определители!I29:I30,"=5",'Текущие цены с учетом расхода'!O29:O30),2)</f>
        <v>0</v>
      </c>
      <c r="G139" s="3"/>
      <c r="H139" s="3"/>
      <c r="I139" s="3"/>
      <c r="J139" s="7"/>
      <c r="K139" s="7"/>
      <c r="L139" s="3"/>
    </row>
    <row r="140" spans="1:12" ht="10.5">
      <c r="A140" s="4">
        <v>46</v>
      </c>
      <c r="B140" s="1" t="s">
        <v>127</v>
      </c>
      <c r="C140" s="8" t="s">
        <v>333</v>
      </c>
      <c r="D140" s="11">
        <v>0</v>
      </c>
      <c r="F140" s="3">
        <f>ROUND((F136+F138+F139),2)</f>
        <v>0</v>
      </c>
      <c r="G140" s="3"/>
      <c r="H140" s="3"/>
      <c r="I140" s="3"/>
      <c r="J140" s="7"/>
      <c r="K140" s="7"/>
      <c r="L140" s="3"/>
    </row>
    <row r="141" spans="1:12" ht="10.5">
      <c r="A141" s="4">
        <v>47</v>
      </c>
      <c r="B141" s="1" t="s">
        <v>128</v>
      </c>
      <c r="C141" s="8" t="s">
        <v>332</v>
      </c>
      <c r="D141" s="11">
        <v>0</v>
      </c>
      <c r="F141" s="3">
        <f>ROUND(SUMIF(Определители!I29:I30,"=6",'Текущие цены с учетом расхода'!B29:B30),2)</f>
        <v>0</v>
      </c>
      <c r="G141" s="3">
        <f>ROUND(SUMIF(Определители!I29:I30,"=6",'Текущие цены с учетом расхода'!C29:C30),2)</f>
        <v>0</v>
      </c>
      <c r="H141" s="3">
        <f>ROUND(SUMIF(Определители!I29:I30,"=6",'Текущие цены с учетом расхода'!D29:D30),2)</f>
        <v>0</v>
      </c>
      <c r="I141" s="3">
        <f>ROUND(SUMIF(Определители!I29:I30,"=6",'Текущие цены с учетом расхода'!E29:E30),2)</f>
        <v>0</v>
      </c>
      <c r="J141" s="7">
        <f>ROUND(SUMIF(Определители!I29:I30,"=6",'Текущие цены с учетом расхода'!I29:I30),8)</f>
        <v>0</v>
      </c>
      <c r="K141" s="7">
        <f>ROUND(SUMIF(Определители!I29:I30,"=6",'Текущие цены с учетом расхода'!K29:K30),8)</f>
        <v>0</v>
      </c>
      <c r="L141" s="3">
        <f>ROUND(SUMIF(Определители!I29:I30,"=6",'Текущие цены с учетом расхода'!F29:F30),2)</f>
        <v>0</v>
      </c>
    </row>
    <row r="142" spans="1:12" ht="10.5">
      <c r="A142" s="4">
        <v>48</v>
      </c>
      <c r="B142" s="1" t="s">
        <v>112</v>
      </c>
      <c r="C142" s="8" t="s">
        <v>332</v>
      </c>
      <c r="D142" s="11">
        <v>0</v>
      </c>
      <c r="F142" s="3">
        <f>ROUND(SUMIF(Определители!I29:I30,"=6",'Текущие цены с учетом расхода'!H29:H30),2)</f>
        <v>0</v>
      </c>
      <c r="G142" s="3"/>
      <c r="H142" s="3"/>
      <c r="I142" s="3"/>
      <c r="J142" s="7"/>
      <c r="K142" s="7"/>
      <c r="L142" s="3"/>
    </row>
    <row r="143" spans="1:12" ht="10.5">
      <c r="A143" s="4">
        <v>49</v>
      </c>
      <c r="B143" s="1" t="s">
        <v>113</v>
      </c>
      <c r="C143" s="8" t="s">
        <v>332</v>
      </c>
      <c r="D143" s="11">
        <v>0</v>
      </c>
      <c r="F143" s="3">
        <f>ROUND(SUMIF(Определители!I29:I30,"=6",'Текущие цены с учетом расхода'!N29:N30),2)</f>
        <v>0</v>
      </c>
      <c r="G143" s="3"/>
      <c r="H143" s="3"/>
      <c r="I143" s="3"/>
      <c r="J143" s="7"/>
      <c r="K143" s="7"/>
      <c r="L143" s="3"/>
    </row>
    <row r="144" spans="1:12" ht="10.5">
      <c r="A144" s="4">
        <v>50</v>
      </c>
      <c r="B144" s="1" t="s">
        <v>114</v>
      </c>
      <c r="C144" s="8" t="s">
        <v>332</v>
      </c>
      <c r="D144" s="11">
        <v>0</v>
      </c>
      <c r="F144" s="3">
        <f>ROUND(SUMIF(Определители!I29:I30,"=6",'Текущие цены с учетом расхода'!O29:O30),2)</f>
        <v>0</v>
      </c>
      <c r="G144" s="3"/>
      <c r="H144" s="3"/>
      <c r="I144" s="3"/>
      <c r="J144" s="7"/>
      <c r="K144" s="7"/>
      <c r="L144" s="3"/>
    </row>
    <row r="145" spans="1:12" ht="10.5">
      <c r="A145" s="4">
        <v>51</v>
      </c>
      <c r="B145" s="1" t="s">
        <v>129</v>
      </c>
      <c r="C145" s="8" t="s">
        <v>333</v>
      </c>
      <c r="D145" s="11">
        <v>0</v>
      </c>
      <c r="F145" s="3">
        <f>ROUND((F141+F143+F144),2)</f>
        <v>0</v>
      </c>
      <c r="G145" s="3"/>
      <c r="H145" s="3"/>
      <c r="I145" s="3"/>
      <c r="J145" s="7"/>
      <c r="K145" s="7"/>
      <c r="L145" s="3"/>
    </row>
    <row r="146" spans="1:12" ht="10.5">
      <c r="A146" s="4">
        <v>52</v>
      </c>
      <c r="B146" s="1" t="s">
        <v>130</v>
      </c>
      <c r="C146" s="8" t="s">
        <v>332</v>
      </c>
      <c r="D146" s="11">
        <v>0</v>
      </c>
      <c r="F146" s="3">
        <f>ROUND(SUMIF(Определители!I29:I30,"=7",'Текущие цены с учетом расхода'!B29:B30),2)</f>
        <v>0</v>
      </c>
      <c r="G146" s="3">
        <f>ROUND(SUMIF(Определители!I29:I30,"=7",'Текущие цены с учетом расхода'!C29:C30),2)</f>
        <v>0</v>
      </c>
      <c r="H146" s="3">
        <f>ROUND(SUMIF(Определители!I29:I30,"=7",'Текущие цены с учетом расхода'!D29:D30),2)</f>
        <v>0</v>
      </c>
      <c r="I146" s="3">
        <f>ROUND(SUMIF(Определители!I29:I30,"=7",'Текущие цены с учетом расхода'!E29:E30),2)</f>
        <v>0</v>
      </c>
      <c r="J146" s="7">
        <f>ROUND(SUMIF(Определители!I29:I30,"=7",'Текущие цены с учетом расхода'!I29:I30),8)</f>
        <v>0</v>
      </c>
      <c r="K146" s="7">
        <f>ROUND(SUMIF(Определители!I29:I30,"=7",'Текущие цены с учетом расхода'!K29:K30),8)</f>
        <v>0</v>
      </c>
      <c r="L146" s="3">
        <f>ROUND(SUMIF(Определители!I29:I30,"=7",'Текущие цены с учетом расхода'!F29:F30),2)</f>
        <v>0</v>
      </c>
    </row>
    <row r="147" spans="1:12" ht="10.5">
      <c r="A147" s="4">
        <v>53</v>
      </c>
      <c r="B147" s="1" t="s">
        <v>108</v>
      </c>
      <c r="C147" s="8" t="s">
        <v>332</v>
      </c>
      <c r="D147" s="11">
        <v>0</v>
      </c>
      <c r="F147" s="3"/>
      <c r="G147" s="3"/>
      <c r="H147" s="3"/>
      <c r="I147" s="3"/>
      <c r="J147" s="7"/>
      <c r="K147" s="7"/>
      <c r="L147" s="3"/>
    </row>
    <row r="148" spans="1:12" ht="10.5">
      <c r="A148" s="4">
        <v>54</v>
      </c>
      <c r="B148" s="1" t="s">
        <v>131</v>
      </c>
      <c r="C148" s="8" t="s">
        <v>332</v>
      </c>
      <c r="D148" s="11">
        <v>0</v>
      </c>
      <c r="F148" s="3" t="e">
        <f>ROUND(СУММЕСЛИ2(Определители!I29:I30,"2",Определители!G29:G30,"1",'Текущие цены с учетом расхода'!B29:B30),2)</f>
        <v>#NAME?</v>
      </c>
      <c r="G148" s="3"/>
      <c r="H148" s="3"/>
      <c r="I148" s="3"/>
      <c r="J148" s="7"/>
      <c r="K148" s="7"/>
      <c r="L148" s="3"/>
    </row>
    <row r="149" spans="1:12" ht="10.5">
      <c r="A149" s="4">
        <v>55</v>
      </c>
      <c r="B149" s="1" t="s">
        <v>112</v>
      </c>
      <c r="C149" s="8" t="s">
        <v>332</v>
      </c>
      <c r="D149" s="11">
        <v>0</v>
      </c>
      <c r="F149" s="3">
        <f>ROUND(SUMIF(Определители!I29:I30,"=7",'Текущие цены с учетом расхода'!H29:H30),2)</f>
        <v>0</v>
      </c>
      <c r="G149" s="3"/>
      <c r="H149" s="3"/>
      <c r="I149" s="3"/>
      <c r="J149" s="7"/>
      <c r="K149" s="7"/>
      <c r="L149" s="3"/>
    </row>
    <row r="150" spans="1:12" ht="10.5">
      <c r="A150" s="4">
        <v>56</v>
      </c>
      <c r="B150" s="1" t="s">
        <v>132</v>
      </c>
      <c r="C150" s="8" t="s">
        <v>332</v>
      </c>
      <c r="D150" s="11">
        <v>0</v>
      </c>
      <c r="F150" s="3">
        <f>ROUND(SUMIF(Определители!I29:I30,"=7",'Текущие цены с учетом расхода'!N29:N30),2)</f>
        <v>0</v>
      </c>
      <c r="G150" s="3"/>
      <c r="H150" s="3"/>
      <c r="I150" s="3"/>
      <c r="J150" s="7"/>
      <c r="K150" s="7"/>
      <c r="L150" s="3"/>
    </row>
    <row r="151" spans="1:12" ht="10.5">
      <c r="A151" s="4">
        <v>57</v>
      </c>
      <c r="B151" s="1" t="s">
        <v>114</v>
      </c>
      <c r="C151" s="8" t="s">
        <v>332</v>
      </c>
      <c r="D151" s="11">
        <v>0</v>
      </c>
      <c r="F151" s="3">
        <f>ROUND(SUMIF(Определители!I29:I30,"=7",'Текущие цены с учетом расхода'!O29:O30),2)</f>
        <v>0</v>
      </c>
      <c r="G151" s="3"/>
      <c r="H151" s="3"/>
      <c r="I151" s="3"/>
      <c r="J151" s="7"/>
      <c r="K151" s="7"/>
      <c r="L151" s="3"/>
    </row>
    <row r="152" spans="1:12" ht="10.5">
      <c r="A152" s="4">
        <v>58</v>
      </c>
      <c r="B152" s="1" t="s">
        <v>133</v>
      </c>
      <c r="C152" s="8" t="s">
        <v>333</v>
      </c>
      <c r="D152" s="11">
        <v>0</v>
      </c>
      <c r="F152" s="3">
        <f>ROUND((F146+F150+F151),2)</f>
        <v>0</v>
      </c>
      <c r="G152" s="3"/>
      <c r="H152" s="3"/>
      <c r="I152" s="3"/>
      <c r="J152" s="7"/>
      <c r="K152" s="7"/>
      <c r="L152" s="3"/>
    </row>
    <row r="153" spans="1:12" ht="10.5">
      <c r="A153" s="4">
        <v>59</v>
      </c>
      <c r="B153" s="1" t="s">
        <v>134</v>
      </c>
      <c r="C153" s="8" t="s">
        <v>332</v>
      </c>
      <c r="D153" s="11">
        <v>0</v>
      </c>
      <c r="F153" s="3">
        <f>ROUND(SUMIF(Определители!I29:I30,"=9",'Текущие цены с учетом расхода'!B29:B30),2)</f>
        <v>0</v>
      </c>
      <c r="G153" s="3">
        <f>ROUND(SUMIF(Определители!I29:I30,"=9",'Текущие цены с учетом расхода'!C29:C30),2)</f>
        <v>0</v>
      </c>
      <c r="H153" s="3">
        <f>ROUND(SUMIF(Определители!I29:I30,"=9",'Текущие цены с учетом расхода'!D29:D30),2)</f>
        <v>0</v>
      </c>
      <c r="I153" s="3">
        <f>ROUND(SUMIF(Определители!I29:I30,"=9",'Текущие цены с учетом расхода'!E29:E30),2)</f>
        <v>0</v>
      </c>
      <c r="J153" s="7">
        <f>ROUND(SUMIF(Определители!I29:I30,"=9",'Текущие цены с учетом расхода'!I29:I30),8)</f>
        <v>0</v>
      </c>
      <c r="K153" s="7">
        <f>ROUND(SUMIF(Определители!I29:I30,"=9",'Текущие цены с учетом расхода'!K29:K30),8)</f>
        <v>0</v>
      </c>
      <c r="L153" s="3">
        <f>ROUND(SUMIF(Определители!I29:I30,"=9",'Текущие цены с учетом расхода'!F29:F30),2)</f>
        <v>0</v>
      </c>
    </row>
    <row r="154" spans="1:12" ht="10.5">
      <c r="A154" s="4">
        <v>60</v>
      </c>
      <c r="B154" s="1" t="s">
        <v>132</v>
      </c>
      <c r="C154" s="8" t="s">
        <v>332</v>
      </c>
      <c r="D154" s="11">
        <v>0</v>
      </c>
      <c r="F154" s="3">
        <f>ROUND(SUMIF(Определители!I29:I30,"=9",'Текущие цены с учетом расхода'!N29:N30),2)</f>
        <v>0</v>
      </c>
      <c r="G154" s="3"/>
      <c r="H154" s="3"/>
      <c r="I154" s="3"/>
      <c r="J154" s="7"/>
      <c r="K154" s="7"/>
      <c r="L154" s="3"/>
    </row>
    <row r="155" spans="1:12" ht="10.5">
      <c r="A155" s="4">
        <v>61</v>
      </c>
      <c r="B155" s="1" t="s">
        <v>114</v>
      </c>
      <c r="C155" s="8" t="s">
        <v>332</v>
      </c>
      <c r="D155" s="11">
        <v>0</v>
      </c>
      <c r="F155" s="3">
        <f>ROUND(SUMIF(Определители!I29:I30,"=9",'Текущие цены с учетом расхода'!O29:O30),2)</f>
        <v>0</v>
      </c>
      <c r="G155" s="3"/>
      <c r="H155" s="3"/>
      <c r="I155" s="3"/>
      <c r="J155" s="7"/>
      <c r="K155" s="7"/>
      <c r="L155" s="3"/>
    </row>
    <row r="156" spans="1:12" ht="10.5">
      <c r="A156" s="4">
        <v>62</v>
      </c>
      <c r="B156" s="1" t="s">
        <v>135</v>
      </c>
      <c r="C156" s="8" t="s">
        <v>333</v>
      </c>
      <c r="D156" s="11">
        <v>0</v>
      </c>
      <c r="F156" s="3">
        <f>ROUND((F153+F154+F155),2)</f>
        <v>0</v>
      </c>
      <c r="G156" s="3"/>
      <c r="H156" s="3"/>
      <c r="I156" s="3"/>
      <c r="J156" s="7"/>
      <c r="K156" s="7"/>
      <c r="L156" s="3"/>
    </row>
    <row r="157" spans="1:12" ht="10.5">
      <c r="A157" s="4">
        <v>63</v>
      </c>
      <c r="B157" s="1" t="s">
        <v>136</v>
      </c>
      <c r="C157" s="8" t="s">
        <v>332</v>
      </c>
      <c r="D157" s="11">
        <v>0</v>
      </c>
      <c r="F157" s="3">
        <f>ROUND(SUMIF(Определители!I29:I30,"=:",'Текущие цены с учетом расхода'!B29:B30),2)</f>
        <v>0</v>
      </c>
      <c r="G157" s="3">
        <f>ROUND(SUMIF(Определители!I29:I30,"=:",'Текущие цены с учетом расхода'!C29:C30),2)</f>
        <v>0</v>
      </c>
      <c r="H157" s="3">
        <f>ROUND(SUMIF(Определители!I29:I30,"=:",'Текущие цены с учетом расхода'!D29:D30),2)</f>
        <v>0</v>
      </c>
      <c r="I157" s="3">
        <f>ROUND(SUMIF(Определители!I29:I30,"=:",'Текущие цены с учетом расхода'!E29:E30),2)</f>
        <v>0</v>
      </c>
      <c r="J157" s="7">
        <f>ROUND(SUMIF(Определители!I29:I30,"=:",'Текущие цены с учетом расхода'!I29:I30),8)</f>
        <v>0</v>
      </c>
      <c r="K157" s="7">
        <f>ROUND(SUMIF(Определители!I29:I30,"=:",'Текущие цены с учетом расхода'!K29:K30),8)</f>
        <v>0</v>
      </c>
      <c r="L157" s="3">
        <f>ROUND(SUMIF(Определители!I29:I30,"=:",'Текущие цены с учетом расхода'!F29:F30),2)</f>
        <v>0</v>
      </c>
    </row>
    <row r="158" spans="1:12" ht="10.5">
      <c r="A158" s="4">
        <v>64</v>
      </c>
      <c r="B158" s="1" t="s">
        <v>112</v>
      </c>
      <c r="C158" s="8" t="s">
        <v>332</v>
      </c>
      <c r="D158" s="11">
        <v>0</v>
      </c>
      <c r="F158" s="3">
        <f>ROUND(SUMIF(Определители!I29:I30,"=:",'Текущие цены с учетом расхода'!H29:H30),2)</f>
        <v>0</v>
      </c>
      <c r="G158" s="3"/>
      <c r="H158" s="3"/>
      <c r="I158" s="3"/>
      <c r="J158" s="7"/>
      <c r="K158" s="7"/>
      <c r="L158" s="3"/>
    </row>
    <row r="159" spans="1:12" ht="10.5">
      <c r="A159" s="4">
        <v>65</v>
      </c>
      <c r="B159" s="1" t="s">
        <v>132</v>
      </c>
      <c r="C159" s="8" t="s">
        <v>332</v>
      </c>
      <c r="D159" s="11">
        <v>0</v>
      </c>
      <c r="F159" s="3">
        <f>ROUND(SUMIF(Определители!I29:I30,"=:",'Текущие цены с учетом расхода'!N29:N30),2)</f>
        <v>0</v>
      </c>
      <c r="G159" s="3"/>
      <c r="H159" s="3"/>
      <c r="I159" s="3"/>
      <c r="J159" s="7"/>
      <c r="K159" s="7"/>
      <c r="L159" s="3"/>
    </row>
    <row r="160" spans="1:12" ht="10.5">
      <c r="A160" s="4">
        <v>66</v>
      </c>
      <c r="B160" s="1" t="s">
        <v>114</v>
      </c>
      <c r="C160" s="8" t="s">
        <v>332</v>
      </c>
      <c r="D160" s="11">
        <v>0</v>
      </c>
      <c r="F160" s="3">
        <f>ROUND(SUMIF(Определители!I29:I30,"=:",'Текущие цены с учетом расхода'!O29:O30),2)</f>
        <v>0</v>
      </c>
      <c r="G160" s="3"/>
      <c r="H160" s="3"/>
      <c r="I160" s="3"/>
      <c r="J160" s="7"/>
      <c r="K160" s="7"/>
      <c r="L160" s="3"/>
    </row>
    <row r="161" spans="1:12" ht="10.5">
      <c r="A161" s="4">
        <v>67</v>
      </c>
      <c r="B161" s="1" t="s">
        <v>137</v>
      </c>
      <c r="C161" s="8" t="s">
        <v>333</v>
      </c>
      <c r="D161" s="11">
        <v>0</v>
      </c>
      <c r="F161" s="3">
        <f>ROUND((F157+F159+F160),2)</f>
        <v>0</v>
      </c>
      <c r="G161" s="3"/>
      <c r="H161" s="3"/>
      <c r="I161" s="3"/>
      <c r="J161" s="7"/>
      <c r="K161" s="7"/>
      <c r="L161" s="3"/>
    </row>
    <row r="162" spans="1:12" ht="10.5">
      <c r="A162" s="4">
        <v>68</v>
      </c>
      <c r="B162" s="1" t="s">
        <v>138</v>
      </c>
      <c r="C162" s="8" t="s">
        <v>332</v>
      </c>
      <c r="D162" s="11">
        <v>0</v>
      </c>
      <c r="F162" s="3">
        <f>ROUND(SUMIF(Определители!I29:I30,"=8",'Текущие цены с учетом расхода'!B29:B30),2)</f>
        <v>0</v>
      </c>
      <c r="G162" s="3">
        <f>ROUND(SUMIF(Определители!I29:I30,"=8",'Текущие цены с учетом расхода'!C29:C30),2)</f>
        <v>0</v>
      </c>
      <c r="H162" s="3">
        <f>ROUND(SUMIF(Определители!I29:I30,"=8",'Текущие цены с учетом расхода'!D29:D30),2)</f>
        <v>0</v>
      </c>
      <c r="I162" s="3">
        <f>ROUND(SUMIF(Определители!I29:I30,"=8",'Текущие цены с учетом расхода'!E29:E30),2)</f>
        <v>0</v>
      </c>
      <c r="J162" s="7">
        <f>ROUND(SUMIF(Определители!I29:I30,"=8",'Текущие цены с учетом расхода'!I29:I30),8)</f>
        <v>0</v>
      </c>
      <c r="K162" s="7">
        <f>ROUND(SUMIF(Определители!I29:I30,"=8",'Текущие цены с учетом расхода'!K29:K30),8)</f>
        <v>0</v>
      </c>
      <c r="L162" s="3">
        <f>ROUND(SUMIF(Определители!I29:I30,"=8",'Текущие цены с учетом расхода'!F29:F30),2)</f>
        <v>0</v>
      </c>
    </row>
    <row r="163" spans="1:12" ht="10.5">
      <c r="A163" s="4">
        <v>69</v>
      </c>
      <c r="B163" s="1" t="s">
        <v>112</v>
      </c>
      <c r="C163" s="8" t="s">
        <v>332</v>
      </c>
      <c r="D163" s="11">
        <v>0</v>
      </c>
      <c r="F163" s="3">
        <f>ROUND(SUMIF(Определители!I29:I30,"=8",'Текущие цены с учетом расхода'!H29:H30),2)</f>
        <v>0</v>
      </c>
      <c r="G163" s="3"/>
      <c r="H163" s="3"/>
      <c r="I163" s="3"/>
      <c r="J163" s="7"/>
      <c r="K163" s="7"/>
      <c r="L163" s="3"/>
    </row>
    <row r="164" spans="1:12" ht="10.5">
      <c r="A164" s="4">
        <v>70</v>
      </c>
      <c r="B164" s="1" t="s">
        <v>224</v>
      </c>
      <c r="C164" s="8" t="s">
        <v>333</v>
      </c>
      <c r="D164" s="11">
        <v>0</v>
      </c>
      <c r="F164" s="3" t="e">
        <f>ROUND((F105+F115+F122+F127+F135+F140+F145+F152+F156+F161+F162),2)</f>
        <v>#NAME?</v>
      </c>
      <c r="G164" s="3">
        <f>ROUND((G105+G115+G122+G127+G135+G140+G145+G152+G156+G161+G162),2)</f>
        <v>0</v>
      </c>
      <c r="H164" s="3">
        <f>ROUND((H105+H115+H122+H127+H135+H140+H145+H152+H156+H161+H162),2)</f>
        <v>0</v>
      </c>
      <c r="I164" s="3">
        <f>ROUND((I105+I115+I122+I127+I135+I140+I145+I152+I156+I161+I162),2)</f>
        <v>0</v>
      </c>
      <c r="J164" s="7">
        <f>ROUND((J105+J115+J122+J127+J135+J140+J145+J152+J156+J161+J162),8)</f>
        <v>0</v>
      </c>
      <c r="K164" s="7">
        <f>ROUND((K105+K115+K122+K127+K135+K140+K145+K152+K156+K161+K162),8)</f>
        <v>0</v>
      </c>
      <c r="L164" s="3">
        <f>ROUND((L105+L115+L122+L127+L135+L140+L145+L152+L156+L161+L162),2)</f>
        <v>0</v>
      </c>
    </row>
    <row r="165" spans="1:12" ht="10.5">
      <c r="A165" s="4">
        <v>71</v>
      </c>
      <c r="B165" s="1" t="s">
        <v>140</v>
      </c>
      <c r="C165" s="8" t="s">
        <v>333</v>
      </c>
      <c r="D165" s="11">
        <v>0</v>
      </c>
      <c r="F165" s="3">
        <f>ROUND((F111+F119+F124+F131+F137+F142+F149+F158+F163),2)</f>
        <v>0</v>
      </c>
      <c r="G165" s="3"/>
      <c r="H165" s="3"/>
      <c r="I165" s="3"/>
      <c r="J165" s="7"/>
      <c r="K165" s="7"/>
      <c r="L165" s="3"/>
    </row>
    <row r="166" spans="1:12" ht="10.5">
      <c r="A166" s="4">
        <v>72</v>
      </c>
      <c r="B166" s="1" t="s">
        <v>141</v>
      </c>
      <c r="C166" s="8" t="s">
        <v>333</v>
      </c>
      <c r="D166" s="11">
        <v>0</v>
      </c>
      <c r="F166" s="3">
        <f>ROUND((F112+F120+F125+F132+F138+F143+F150+F154+F159),2)</f>
        <v>1210.56</v>
      </c>
      <c r="G166" s="3"/>
      <c r="H166" s="3"/>
      <c r="I166" s="3"/>
      <c r="J166" s="7"/>
      <c r="K166" s="7"/>
      <c r="L166" s="3"/>
    </row>
    <row r="167" spans="1:12" ht="10.5">
      <c r="A167" s="4">
        <v>73</v>
      </c>
      <c r="B167" s="1" t="s">
        <v>142</v>
      </c>
      <c r="C167" s="8" t="s">
        <v>333</v>
      </c>
      <c r="D167" s="11">
        <v>0</v>
      </c>
      <c r="F167" s="3">
        <f>ROUND((F113+F121+F126+F133+F139+F144+F151+F155+F160),2)</f>
        <v>623.2</v>
      </c>
      <c r="G167" s="3"/>
      <c r="H167" s="3"/>
      <c r="I167" s="3"/>
      <c r="J167" s="7"/>
      <c r="K167" s="7"/>
      <c r="L167" s="3"/>
    </row>
    <row r="168" spans="1:12" ht="10.5">
      <c r="A168" s="4">
        <v>74</v>
      </c>
      <c r="B168" s="1" t="s">
        <v>143</v>
      </c>
      <c r="C168" s="8" t="s">
        <v>334</v>
      </c>
      <c r="D168" s="11">
        <v>0</v>
      </c>
      <c r="F168" s="3">
        <f>ROUND(SUM('Текущие цены с учетом расхода'!X29:X30),2)</f>
        <v>0</v>
      </c>
      <c r="G168" s="3"/>
      <c r="H168" s="3"/>
      <c r="I168" s="3"/>
      <c r="J168" s="7"/>
      <c r="K168" s="7"/>
      <c r="L168" s="3">
        <f>ROUND(SUM('Текущие цены с учетом расхода'!X29:X30),2)</f>
        <v>0</v>
      </c>
    </row>
    <row r="169" spans="1:12" ht="10.5">
      <c r="A169" s="4">
        <v>75</v>
      </c>
      <c r="B169" s="1" t="s">
        <v>144</v>
      </c>
      <c r="C169" s="8" t="s">
        <v>334</v>
      </c>
      <c r="D169" s="11">
        <v>0</v>
      </c>
      <c r="F169" s="3">
        <f>ROUND(SUM(G169:N169),2)</f>
        <v>0</v>
      </c>
      <c r="G169" s="3"/>
      <c r="H169" s="3"/>
      <c r="I169" s="3"/>
      <c r="J169" s="7"/>
      <c r="K169" s="7"/>
      <c r="L169" s="3">
        <f>ROUND(SUM('Текущие цены с учетом расхода'!AE29:AE30),2)</f>
        <v>0</v>
      </c>
    </row>
    <row r="170" spans="1:12" ht="10.5">
      <c r="A170" s="4">
        <v>76</v>
      </c>
      <c r="B170" s="1" t="s">
        <v>145</v>
      </c>
      <c r="C170" s="8" t="s">
        <v>334</v>
      </c>
      <c r="D170" s="11">
        <v>0</v>
      </c>
      <c r="F170" s="3">
        <f>ROUND(SUM('Текущие цены с учетом расхода'!C29:C30),2)</f>
        <v>1347.95</v>
      </c>
      <c r="G170" s="3"/>
      <c r="H170" s="3"/>
      <c r="I170" s="3"/>
      <c r="J170" s="7"/>
      <c r="K170" s="7"/>
      <c r="L170" s="3"/>
    </row>
    <row r="171" spans="1:12" ht="10.5">
      <c r="A171" s="4">
        <v>77</v>
      </c>
      <c r="B171" s="1" t="s">
        <v>146</v>
      </c>
      <c r="C171" s="8" t="s">
        <v>334</v>
      </c>
      <c r="D171" s="11">
        <v>0</v>
      </c>
      <c r="F171" s="3">
        <f>ROUND(SUM('Текущие цены с учетом расхода'!E29:E30),2)</f>
        <v>17.03</v>
      </c>
      <c r="G171" s="3"/>
      <c r="H171" s="3"/>
      <c r="I171" s="3"/>
      <c r="J171" s="7"/>
      <c r="K171" s="7"/>
      <c r="L171" s="3"/>
    </row>
    <row r="172" spans="1:12" ht="10.5">
      <c r="A172" s="4">
        <v>78</v>
      </c>
      <c r="B172" s="1" t="s">
        <v>147</v>
      </c>
      <c r="C172" s="8" t="s">
        <v>335</v>
      </c>
      <c r="D172" s="11">
        <v>0</v>
      </c>
      <c r="F172" s="3">
        <f>ROUND((F170+F171),2)</f>
        <v>1364.98</v>
      </c>
      <c r="G172" s="3"/>
      <c r="H172" s="3"/>
      <c r="I172" s="3"/>
      <c r="J172" s="7"/>
      <c r="K172" s="7"/>
      <c r="L172" s="3"/>
    </row>
    <row r="173" spans="1:12" ht="10.5">
      <c r="A173" s="4">
        <v>79</v>
      </c>
      <c r="B173" s="1" t="s">
        <v>148</v>
      </c>
      <c r="C173" s="8" t="s">
        <v>334</v>
      </c>
      <c r="D173" s="11">
        <v>0</v>
      </c>
      <c r="F173" s="3"/>
      <c r="G173" s="3"/>
      <c r="H173" s="3"/>
      <c r="I173" s="3"/>
      <c r="J173" s="7" t="e">
        <f>ROUND(SUM('Текущие цены с учетом расхода'!I29:I30),8)</f>
        <v>#NAME?</v>
      </c>
      <c r="K173" s="7"/>
      <c r="L173" s="3"/>
    </row>
    <row r="174" spans="1:12" ht="10.5">
      <c r="A174" s="4">
        <v>80</v>
      </c>
      <c r="B174" s="1" t="s">
        <v>149</v>
      </c>
      <c r="C174" s="8" t="s">
        <v>334</v>
      </c>
      <c r="D174" s="11">
        <v>0</v>
      </c>
      <c r="F174" s="3"/>
      <c r="G174" s="3"/>
      <c r="H174" s="3"/>
      <c r="I174" s="3"/>
      <c r="J174" s="7" t="e">
        <f>ROUND(SUM('Текущие цены с учетом расхода'!K29:K30),8)</f>
        <v>#NAME?</v>
      </c>
      <c r="K174" s="7"/>
      <c r="L174" s="3"/>
    </row>
    <row r="175" spans="1:12" ht="10.5">
      <c r="A175" s="4">
        <v>81</v>
      </c>
      <c r="B175" s="1" t="s">
        <v>150</v>
      </c>
      <c r="C175" s="8" t="s">
        <v>335</v>
      </c>
      <c r="D175" s="11">
        <v>0</v>
      </c>
      <c r="F175" s="3"/>
      <c r="G175" s="3"/>
      <c r="H175" s="3"/>
      <c r="I175" s="3"/>
      <c r="J175" s="7" t="e">
        <f>ROUND((J173+J174),8)</f>
        <v>#NAME?</v>
      </c>
      <c r="K175" s="7"/>
      <c r="L175" s="3"/>
    </row>
    <row r="177" spans="2:14" ht="10.5">
      <c r="B177" s="83" t="s">
        <v>161</v>
      </c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</row>
    <row r="178" spans="2:14" ht="10.5"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</row>
    <row r="179" spans="1:13" s="5" customFormat="1" ht="10.5">
      <c r="A179" s="2"/>
      <c r="B179" s="5" t="s">
        <v>319</v>
      </c>
      <c r="C179" s="5" t="s">
        <v>320</v>
      </c>
      <c r="D179" s="12" t="s">
        <v>321</v>
      </c>
      <c r="E179" s="5" t="s">
        <v>322</v>
      </c>
      <c r="F179" s="5" t="s">
        <v>323</v>
      </c>
      <c r="G179" s="5" t="s">
        <v>324</v>
      </c>
      <c r="H179" s="5" t="s">
        <v>325</v>
      </c>
      <c r="I179" s="5" t="s">
        <v>326</v>
      </c>
      <c r="J179" s="5" t="s">
        <v>327</v>
      </c>
      <c r="K179" s="5" t="s">
        <v>328</v>
      </c>
      <c r="L179" s="5" t="s">
        <v>329</v>
      </c>
      <c r="M179" s="5" t="s">
        <v>330</v>
      </c>
    </row>
    <row r="180" spans="1:14" ht="10.5">
      <c r="A180" s="4">
        <v>1</v>
      </c>
      <c r="B180" s="1" t="s">
        <v>221</v>
      </c>
      <c r="C180" s="8" t="s">
        <v>331</v>
      </c>
      <c r="D180" s="11">
        <v>0</v>
      </c>
      <c r="E180" s="11"/>
      <c r="F180" s="3">
        <f>ROUND(SUM('Текущие цены с учетом расхода'!B34:B40),2)</f>
        <v>64022.23</v>
      </c>
      <c r="G180" s="3">
        <f>ROUND(SUM('Текущие цены с учетом расхода'!C34:C40),2)</f>
        <v>1979.69</v>
      </c>
      <c r="H180" s="3">
        <f>ROUND(SUM('Текущие цены с учетом расхода'!D34:D40),2)</f>
        <v>335.94</v>
      </c>
      <c r="I180" s="3">
        <f>ROUND(SUM('Текущие цены с учетом расхода'!E34:E40),2)</f>
        <v>38.98</v>
      </c>
      <c r="J180" s="7" t="e">
        <f>ROUND(SUM('Текущие цены с учетом расхода'!I34:I40),8)</f>
        <v>#NAME?</v>
      </c>
      <c r="K180" s="7" t="e">
        <f>ROUND(SUM('Текущие цены с учетом расхода'!K34:K40),8)</f>
        <v>#NAME?</v>
      </c>
      <c r="L180" s="3">
        <f>ROUND(SUM('Текущие цены с учетом расхода'!F34:F40),2)</f>
        <v>61706.6</v>
      </c>
      <c r="N180" s="11"/>
    </row>
    <row r="181" spans="1:12" ht="10.5">
      <c r="A181" s="4">
        <v>2</v>
      </c>
      <c r="B181" s="1" t="s">
        <v>97</v>
      </c>
      <c r="C181" s="8" t="s">
        <v>332</v>
      </c>
      <c r="D181" s="11">
        <v>0</v>
      </c>
      <c r="F181" s="3">
        <f>ROUND(SUMIF(Определители!I34:I40,"= ",'Текущие цены с учетом расхода'!B34:B40),2)</f>
        <v>0</v>
      </c>
      <c r="G181" s="3">
        <f>ROUND(SUMIF(Определители!I34:I40,"= ",'Текущие цены с учетом расхода'!C34:C40),2)</f>
        <v>0</v>
      </c>
      <c r="H181" s="3">
        <f>ROUND(SUMIF(Определители!I34:I40,"= ",'Текущие цены с учетом расхода'!D34:D40),2)</f>
        <v>0</v>
      </c>
      <c r="I181" s="3">
        <f>ROUND(SUMIF(Определители!I34:I40,"= ",'Текущие цены с учетом расхода'!E34:E40),2)</f>
        <v>0</v>
      </c>
      <c r="J181" s="7">
        <f>ROUND(SUMIF(Определители!I34:I40,"= ",'Текущие цены с учетом расхода'!I34:I40),8)</f>
        <v>0</v>
      </c>
      <c r="K181" s="7">
        <f>ROUND(SUMIF(Определители!I34:I40,"= ",'Текущие цены с учетом расхода'!K34:K40),8)</f>
        <v>0</v>
      </c>
      <c r="L181" s="3">
        <f>ROUND(SUMIF(Определители!I34:I40,"= ",'Текущие цены с учетом расхода'!F34:F40),2)</f>
        <v>0</v>
      </c>
    </row>
    <row r="182" spans="1:12" ht="10.5">
      <c r="A182" s="4">
        <v>3</v>
      </c>
      <c r="B182" s="1" t="s">
        <v>98</v>
      </c>
      <c r="C182" s="8" t="s">
        <v>332</v>
      </c>
      <c r="D182" s="11">
        <v>0</v>
      </c>
      <c r="F182" s="3" t="e">
        <f>ROUND(СУММПРОИЗВЕСЛИ(0.01,Определители!I34:I40," ",'Текущие цены с учетом расхода'!B34:B40,Начисления!X34:X40,0),2)</f>
        <v>#NAME?</v>
      </c>
      <c r="G182" s="3"/>
      <c r="H182" s="3"/>
      <c r="I182" s="3"/>
      <c r="J182" s="7"/>
      <c r="K182" s="7"/>
      <c r="L182" s="3"/>
    </row>
    <row r="183" spans="1:12" ht="10.5">
      <c r="A183" s="4">
        <v>4</v>
      </c>
      <c r="B183" s="1" t="s">
        <v>99</v>
      </c>
      <c r="C183" s="8" t="s">
        <v>332</v>
      </c>
      <c r="D183" s="11">
        <v>0</v>
      </c>
      <c r="F183" s="3" t="e">
        <f>ROUND(СУММПРОИЗВЕСЛИ(0.01,Определители!I34:I40," ",'Текущие цены с учетом расхода'!B34:B40,Начисления!Y34:Y40,0),2)</f>
        <v>#NAME?</v>
      </c>
      <c r="G183" s="3"/>
      <c r="H183" s="3"/>
      <c r="I183" s="3"/>
      <c r="J183" s="7"/>
      <c r="K183" s="7"/>
      <c r="L183" s="3"/>
    </row>
    <row r="184" spans="1:12" ht="10.5">
      <c r="A184" s="4">
        <v>5</v>
      </c>
      <c r="B184" s="1" t="s">
        <v>100</v>
      </c>
      <c r="C184" s="8" t="s">
        <v>332</v>
      </c>
      <c r="D184" s="11">
        <v>0</v>
      </c>
      <c r="F184" s="3" t="e">
        <f>ROUND(ТРАНСПРАСХОД(Определители!B34:B40,Определители!H34:H40,Определители!I34:I40,'Текущие цены с учетом расхода'!B34:B40,Начисления!Z34:Z40,Начисления!AA34:AA40),2)</f>
        <v>#NAME?</v>
      </c>
      <c r="G184" s="3"/>
      <c r="H184" s="3"/>
      <c r="I184" s="3"/>
      <c r="J184" s="7"/>
      <c r="K184" s="7"/>
      <c r="L184" s="3"/>
    </row>
    <row r="185" spans="1:12" ht="10.5">
      <c r="A185" s="4">
        <v>6</v>
      </c>
      <c r="B185" s="1" t="s">
        <v>101</v>
      </c>
      <c r="C185" s="8" t="s">
        <v>332</v>
      </c>
      <c r="D185" s="11">
        <v>0</v>
      </c>
      <c r="F185" s="3" t="e">
        <f>ROUND(СУММПРОИЗВЕСЛИ(0.01,Определители!I34:I40," ",'Текущие цены с учетом расхода'!B34:B40,Начисления!AC34:AC40,0),2)</f>
        <v>#NAME?</v>
      </c>
      <c r="G185" s="3"/>
      <c r="H185" s="3"/>
      <c r="I185" s="3"/>
      <c r="J185" s="7"/>
      <c r="K185" s="7"/>
      <c r="L185" s="3"/>
    </row>
    <row r="186" spans="1:12" ht="10.5">
      <c r="A186" s="4">
        <v>7</v>
      </c>
      <c r="B186" s="1" t="s">
        <v>102</v>
      </c>
      <c r="C186" s="8" t="s">
        <v>332</v>
      </c>
      <c r="D186" s="11">
        <v>0</v>
      </c>
      <c r="F186" s="3" t="e">
        <f>ROUND(СУММПРОИЗВЕСЛИ(0.01,Определители!I34:I40," ",'Текущие цены с учетом расхода'!B34:B40,Начисления!AF34:AF40,0),2)</f>
        <v>#NAME?</v>
      </c>
      <c r="G186" s="3"/>
      <c r="H186" s="3"/>
      <c r="I186" s="3"/>
      <c r="J186" s="7"/>
      <c r="K186" s="7"/>
      <c r="L186" s="3"/>
    </row>
    <row r="187" spans="1:12" ht="10.5">
      <c r="A187" s="4">
        <v>8</v>
      </c>
      <c r="B187" s="1" t="s">
        <v>103</v>
      </c>
      <c r="C187" s="8" t="s">
        <v>332</v>
      </c>
      <c r="D187" s="11">
        <v>0</v>
      </c>
      <c r="F187" s="3" t="e">
        <f>ROUND(ЗАГОТСКЛАДРАСХОД(Определители!B34:B40,Определители!H34:H40,Определители!I34:I40,'Текущие цены с учетом расхода'!B34:B40,Начисления!X34:X40,Начисления!Y34:Y40,Начисления!Z34:Z40,Начисления!AA34:AA40,Начисления!AB34:AB40,Начисления!AC34:AC40,Начисления!AF34:AF40),2)</f>
        <v>#NAME?</v>
      </c>
      <c r="G187" s="3"/>
      <c r="H187" s="3"/>
      <c r="I187" s="3"/>
      <c r="J187" s="7"/>
      <c r="K187" s="7"/>
      <c r="L187" s="3"/>
    </row>
    <row r="188" spans="1:12" ht="10.5">
      <c r="A188" s="4">
        <v>9</v>
      </c>
      <c r="B188" s="1" t="s">
        <v>104</v>
      </c>
      <c r="C188" s="8" t="s">
        <v>332</v>
      </c>
      <c r="D188" s="11">
        <v>0</v>
      </c>
      <c r="F188" s="3" t="e">
        <f>ROUND(СУММПРОИЗВЕСЛИ(1,Определители!I34:I40," ",'Текущие цены с учетом расхода'!M34:M40,Начисления!I34:I40,0),2)</f>
        <v>#NAME?</v>
      </c>
      <c r="G188" s="3"/>
      <c r="H188" s="3"/>
      <c r="I188" s="3"/>
      <c r="J188" s="7"/>
      <c r="K188" s="7"/>
      <c r="L188" s="3"/>
    </row>
    <row r="189" spans="1:12" ht="10.5">
      <c r="A189" s="4">
        <v>10</v>
      </c>
      <c r="B189" s="1" t="s">
        <v>105</v>
      </c>
      <c r="C189" s="8" t="s">
        <v>333</v>
      </c>
      <c r="D189" s="11">
        <v>0</v>
      </c>
      <c r="F189" s="3" t="e">
        <f>ROUND((F188+F199+F219),2)</f>
        <v>#NAME?</v>
      </c>
      <c r="G189" s="3"/>
      <c r="H189" s="3"/>
      <c r="I189" s="3"/>
      <c r="J189" s="7"/>
      <c r="K189" s="7"/>
      <c r="L189" s="3"/>
    </row>
    <row r="190" spans="1:12" ht="10.5">
      <c r="A190" s="4">
        <v>11</v>
      </c>
      <c r="B190" s="1" t="s">
        <v>106</v>
      </c>
      <c r="C190" s="8" t="s">
        <v>333</v>
      </c>
      <c r="D190" s="11">
        <v>0</v>
      </c>
      <c r="F190" s="3" t="e">
        <f>ROUND((F181+F182+F183+F184+F185+F186+F187+F189),2)</f>
        <v>#NAME?</v>
      </c>
      <c r="G190" s="3"/>
      <c r="H190" s="3"/>
      <c r="I190" s="3"/>
      <c r="J190" s="7"/>
      <c r="K190" s="7"/>
      <c r="L190" s="3"/>
    </row>
    <row r="191" spans="1:12" ht="10.5">
      <c r="A191" s="4">
        <v>12</v>
      </c>
      <c r="B191" s="1" t="s">
        <v>107</v>
      </c>
      <c r="C191" s="8" t="s">
        <v>332</v>
      </c>
      <c r="D191" s="11">
        <v>0</v>
      </c>
      <c r="F191" s="3">
        <f>ROUND(SUMIF(Определители!I34:I40,"=1",'Текущие цены с учетом расхода'!B34:B40),2)</f>
        <v>0</v>
      </c>
      <c r="G191" s="3">
        <f>ROUND(SUMIF(Определители!I34:I40,"=1",'Текущие цены с учетом расхода'!C34:C40),2)</f>
        <v>0</v>
      </c>
      <c r="H191" s="3">
        <f>ROUND(SUMIF(Определители!I34:I40,"=1",'Текущие цены с учетом расхода'!D34:D40),2)</f>
        <v>0</v>
      </c>
      <c r="I191" s="3">
        <f>ROUND(SUMIF(Определители!I34:I40,"=1",'Текущие цены с учетом расхода'!E34:E40),2)</f>
        <v>0</v>
      </c>
      <c r="J191" s="7">
        <f>ROUND(SUMIF(Определители!I34:I40,"=1",'Текущие цены с учетом расхода'!I34:I40),8)</f>
        <v>0</v>
      </c>
      <c r="K191" s="7">
        <f>ROUND(SUMIF(Определители!I34:I40,"=1",'Текущие цены с учетом расхода'!K34:K40),8)</f>
        <v>0</v>
      </c>
      <c r="L191" s="3">
        <f>ROUND(SUMIF(Определители!I34:I40,"=1",'Текущие цены с учетом расхода'!F34:F40),2)</f>
        <v>0</v>
      </c>
    </row>
    <row r="192" spans="1:12" ht="10.5">
      <c r="A192" s="4">
        <v>13</v>
      </c>
      <c r="B192" s="1" t="s">
        <v>108</v>
      </c>
      <c r="C192" s="8" t="s">
        <v>332</v>
      </c>
      <c r="D192" s="11">
        <v>0</v>
      </c>
      <c r="F192" s="3"/>
      <c r="G192" s="3"/>
      <c r="H192" s="3"/>
      <c r="I192" s="3"/>
      <c r="J192" s="7"/>
      <c r="K192" s="7"/>
      <c r="L192" s="3"/>
    </row>
    <row r="193" spans="1:12" ht="10.5">
      <c r="A193" s="4">
        <v>14</v>
      </c>
      <c r="B193" s="1" t="s">
        <v>109</v>
      </c>
      <c r="C193" s="8" t="s">
        <v>332</v>
      </c>
      <c r="D193" s="11">
        <v>0</v>
      </c>
      <c r="F193" s="3"/>
      <c r="G193" s="3">
        <f>ROUND(SUMIF(Определители!I34:I40,"=1",'Текущие цены с учетом расхода'!U34:U40),2)</f>
        <v>0</v>
      </c>
      <c r="H193" s="3"/>
      <c r="I193" s="3"/>
      <c r="J193" s="7"/>
      <c r="K193" s="7"/>
      <c r="L193" s="3"/>
    </row>
    <row r="194" spans="1:12" ht="10.5">
      <c r="A194" s="4">
        <v>15</v>
      </c>
      <c r="B194" s="1" t="s">
        <v>110</v>
      </c>
      <c r="C194" s="8" t="s">
        <v>332</v>
      </c>
      <c r="D194" s="11">
        <v>0</v>
      </c>
      <c r="F194" s="3">
        <f>ROUND(SUMIF(Определители!I34:I40,"=1",'Текущие цены с учетом расхода'!V34:V40),2)</f>
        <v>0</v>
      </c>
      <c r="G194" s="3"/>
      <c r="H194" s="3"/>
      <c r="I194" s="3"/>
      <c r="J194" s="7"/>
      <c r="K194" s="7"/>
      <c r="L194" s="3"/>
    </row>
    <row r="195" spans="1:12" ht="10.5">
      <c r="A195" s="4">
        <v>16</v>
      </c>
      <c r="B195" s="1" t="s">
        <v>111</v>
      </c>
      <c r="C195" s="8" t="s">
        <v>332</v>
      </c>
      <c r="D195" s="11">
        <v>0</v>
      </c>
      <c r="F195" s="3" t="e">
        <f>ROUND(СУММЕСЛИ2(Определители!I34:I40,"1",Определители!G34:G40,"1",'Текущие цены с учетом расхода'!B34:B40),2)</f>
        <v>#NAME?</v>
      </c>
      <c r="G195" s="3"/>
      <c r="H195" s="3"/>
      <c r="I195" s="3"/>
      <c r="J195" s="7"/>
      <c r="K195" s="7"/>
      <c r="L195" s="3"/>
    </row>
    <row r="196" spans="1:12" ht="10.5">
      <c r="A196" s="4">
        <v>17</v>
      </c>
      <c r="B196" s="1" t="s">
        <v>112</v>
      </c>
      <c r="C196" s="8" t="s">
        <v>332</v>
      </c>
      <c r="D196" s="11">
        <v>0</v>
      </c>
      <c r="F196" s="3">
        <f>ROUND(SUMIF(Определители!I34:I40,"=1",'Текущие цены с учетом расхода'!H34:H40),2)</f>
        <v>0</v>
      </c>
      <c r="G196" s="3"/>
      <c r="H196" s="3"/>
      <c r="I196" s="3"/>
      <c r="J196" s="7"/>
      <c r="K196" s="7"/>
      <c r="L196" s="3"/>
    </row>
    <row r="197" spans="1:12" ht="10.5">
      <c r="A197" s="4">
        <v>18</v>
      </c>
      <c r="B197" s="1" t="s">
        <v>113</v>
      </c>
      <c r="C197" s="8" t="s">
        <v>332</v>
      </c>
      <c r="D197" s="11">
        <v>0</v>
      </c>
      <c r="F197" s="3">
        <f>ROUND(SUMIF(Определители!I34:I40,"=1",'Текущие цены с учетом расхода'!N34:N40),2)</f>
        <v>0</v>
      </c>
      <c r="G197" s="3"/>
      <c r="H197" s="3"/>
      <c r="I197" s="3"/>
      <c r="J197" s="7"/>
      <c r="K197" s="7"/>
      <c r="L197" s="3"/>
    </row>
    <row r="198" spans="1:12" ht="10.5">
      <c r="A198" s="4">
        <v>19</v>
      </c>
      <c r="B198" s="1" t="s">
        <v>114</v>
      </c>
      <c r="C198" s="8" t="s">
        <v>332</v>
      </c>
      <c r="D198" s="11">
        <v>0</v>
      </c>
      <c r="F198" s="3">
        <f>ROUND(SUMIF(Определители!I34:I40,"=1",'Текущие цены с учетом расхода'!O34:O40),2)</f>
        <v>0</v>
      </c>
      <c r="G198" s="3"/>
      <c r="H198" s="3"/>
      <c r="I198" s="3"/>
      <c r="J198" s="7"/>
      <c r="K198" s="7"/>
      <c r="L198" s="3"/>
    </row>
    <row r="199" spans="1:12" ht="10.5">
      <c r="A199" s="4">
        <v>20</v>
      </c>
      <c r="B199" s="1" t="s">
        <v>105</v>
      </c>
      <c r="C199" s="8" t="s">
        <v>332</v>
      </c>
      <c r="D199" s="11">
        <v>0</v>
      </c>
      <c r="F199" s="3" t="e">
        <f>ROUND(СУММПРОИЗВЕСЛИ(1,Определители!I34:I40," ",'Текущие цены с учетом расхода'!M34:M40,Начисления!I34:I40,0),2)</f>
        <v>#NAME?</v>
      </c>
      <c r="G199" s="3"/>
      <c r="H199" s="3"/>
      <c r="I199" s="3"/>
      <c r="J199" s="7"/>
      <c r="K199" s="7"/>
      <c r="L199" s="3"/>
    </row>
    <row r="200" spans="1:12" ht="10.5">
      <c r="A200" s="4">
        <v>21</v>
      </c>
      <c r="B200" s="1" t="s">
        <v>115</v>
      </c>
      <c r="C200" s="8" t="s">
        <v>333</v>
      </c>
      <c r="D200" s="11">
        <v>0</v>
      </c>
      <c r="F200" s="3">
        <f>ROUND((F191+F197+F198),2)</f>
        <v>0</v>
      </c>
      <c r="G200" s="3"/>
      <c r="H200" s="3"/>
      <c r="I200" s="3"/>
      <c r="J200" s="7"/>
      <c r="K200" s="7"/>
      <c r="L200" s="3"/>
    </row>
    <row r="201" spans="1:12" ht="10.5">
      <c r="A201" s="4">
        <v>22</v>
      </c>
      <c r="B201" s="1" t="s">
        <v>116</v>
      </c>
      <c r="C201" s="8" t="s">
        <v>332</v>
      </c>
      <c r="D201" s="11">
        <v>0</v>
      </c>
      <c r="F201" s="3">
        <f>ROUND(SUMIF(Определители!I34:I40,"=2",'Текущие цены с учетом расхода'!B34:B40),2)</f>
        <v>64022.23</v>
      </c>
      <c r="G201" s="3">
        <f>ROUND(SUMIF(Определители!I34:I40,"=2",'Текущие цены с учетом расхода'!C34:C40),2)</f>
        <v>1979.69</v>
      </c>
      <c r="H201" s="3">
        <f>ROUND(SUMIF(Определители!I34:I40,"=2",'Текущие цены с учетом расхода'!D34:D40),2)</f>
        <v>335.94</v>
      </c>
      <c r="I201" s="3">
        <f>ROUND(SUMIF(Определители!I34:I40,"=2",'Текущие цены с учетом расхода'!E34:E40),2)</f>
        <v>38.98</v>
      </c>
      <c r="J201" s="7" t="e">
        <f>ROUND(SUMIF(Определители!I34:I40,"=2",'Текущие цены с учетом расхода'!I34:I40),8)</f>
        <v>#NAME?</v>
      </c>
      <c r="K201" s="7" t="e">
        <f>ROUND(SUMIF(Определители!I34:I40,"=2",'Текущие цены с учетом расхода'!K34:K40),8)</f>
        <v>#NAME?</v>
      </c>
      <c r="L201" s="3">
        <f>ROUND(SUMIF(Определители!I34:I40,"=2",'Текущие цены с учетом расхода'!F34:F40),2)</f>
        <v>61706.6</v>
      </c>
    </row>
    <row r="202" spans="1:12" ht="10.5">
      <c r="A202" s="4">
        <v>23</v>
      </c>
      <c r="B202" s="1" t="s">
        <v>108</v>
      </c>
      <c r="C202" s="8" t="s">
        <v>332</v>
      </c>
      <c r="D202" s="11">
        <v>0</v>
      </c>
      <c r="F202" s="3"/>
      <c r="G202" s="3"/>
      <c r="H202" s="3"/>
      <c r="I202" s="3"/>
      <c r="J202" s="7"/>
      <c r="K202" s="7"/>
      <c r="L202" s="3"/>
    </row>
    <row r="203" spans="1:12" ht="10.5">
      <c r="A203" s="4">
        <v>24</v>
      </c>
      <c r="B203" s="1" t="s">
        <v>117</v>
      </c>
      <c r="C203" s="8" t="s">
        <v>332</v>
      </c>
      <c r="D203" s="11">
        <v>0</v>
      </c>
      <c r="F203" s="3" t="e">
        <f>ROUND(СУММЕСЛИ2(Определители!I34:I40,"2",Определители!G34:G40,"1",'Текущие цены с учетом расхода'!B34:B40),2)</f>
        <v>#NAME?</v>
      </c>
      <c r="G203" s="3"/>
      <c r="H203" s="3"/>
      <c r="I203" s="3"/>
      <c r="J203" s="7"/>
      <c r="K203" s="7"/>
      <c r="L203" s="3"/>
    </row>
    <row r="204" spans="1:12" ht="10.5">
      <c r="A204" s="4">
        <v>25</v>
      </c>
      <c r="B204" s="1" t="s">
        <v>112</v>
      </c>
      <c r="C204" s="8" t="s">
        <v>332</v>
      </c>
      <c r="D204" s="11">
        <v>0</v>
      </c>
      <c r="F204" s="3">
        <f>ROUND(SUMIF(Определители!I34:I40,"=2",'Текущие цены с учетом расхода'!H34:H40),2)</f>
        <v>0</v>
      </c>
      <c r="G204" s="3"/>
      <c r="H204" s="3"/>
      <c r="I204" s="3"/>
      <c r="J204" s="7"/>
      <c r="K204" s="7"/>
      <c r="L204" s="3"/>
    </row>
    <row r="205" spans="1:12" ht="10.5">
      <c r="A205" s="4">
        <v>26</v>
      </c>
      <c r="B205" s="1" t="s">
        <v>113</v>
      </c>
      <c r="C205" s="8" t="s">
        <v>332</v>
      </c>
      <c r="D205" s="11">
        <v>0</v>
      </c>
      <c r="F205" s="3">
        <f>ROUND(SUMIF(Определители!I34:I40,"=2",'Текущие цены с учетом расхода'!N34:N40),2)</f>
        <v>1800.3</v>
      </c>
      <c r="G205" s="3"/>
      <c r="H205" s="3"/>
      <c r="I205" s="3"/>
      <c r="J205" s="7"/>
      <c r="K205" s="7"/>
      <c r="L205" s="3"/>
    </row>
    <row r="206" spans="1:12" ht="10.5">
      <c r="A206" s="4">
        <v>27</v>
      </c>
      <c r="B206" s="1" t="s">
        <v>114</v>
      </c>
      <c r="C206" s="8" t="s">
        <v>332</v>
      </c>
      <c r="D206" s="11">
        <v>0</v>
      </c>
      <c r="F206" s="3">
        <f>ROUND(SUMIF(Определители!I34:I40,"=2",'Текущие цены с учетом расхода'!O34:O40),2)</f>
        <v>881.78</v>
      </c>
      <c r="G206" s="3"/>
      <c r="H206" s="3"/>
      <c r="I206" s="3"/>
      <c r="J206" s="7"/>
      <c r="K206" s="7"/>
      <c r="L206" s="3"/>
    </row>
    <row r="207" spans="1:12" ht="10.5">
      <c r="A207" s="4">
        <v>28</v>
      </c>
      <c r="B207" s="1" t="s">
        <v>120</v>
      </c>
      <c r="C207" s="8" t="s">
        <v>333</v>
      </c>
      <c r="D207" s="11">
        <v>0</v>
      </c>
      <c r="F207" s="3">
        <f>ROUND((F201+F205+F206),2)</f>
        <v>66704.31</v>
      </c>
      <c r="G207" s="3"/>
      <c r="H207" s="3"/>
      <c r="I207" s="3"/>
      <c r="J207" s="7"/>
      <c r="K207" s="7"/>
      <c r="L207" s="3"/>
    </row>
    <row r="208" spans="1:12" ht="10.5">
      <c r="A208" s="4">
        <v>29</v>
      </c>
      <c r="B208" s="1" t="s">
        <v>121</v>
      </c>
      <c r="C208" s="8" t="s">
        <v>332</v>
      </c>
      <c r="D208" s="11">
        <v>0</v>
      </c>
      <c r="F208" s="3">
        <f>ROUND(SUMIF(Определители!I34:I40,"=3",'Текущие цены с учетом расхода'!B34:B40),2)</f>
        <v>0</v>
      </c>
      <c r="G208" s="3">
        <f>ROUND(SUMIF(Определители!I34:I40,"=3",'Текущие цены с учетом расхода'!C34:C40),2)</f>
        <v>0</v>
      </c>
      <c r="H208" s="3">
        <f>ROUND(SUMIF(Определители!I34:I40,"=3",'Текущие цены с учетом расхода'!D34:D40),2)</f>
        <v>0</v>
      </c>
      <c r="I208" s="3">
        <f>ROUND(SUMIF(Определители!I34:I40,"=3",'Текущие цены с учетом расхода'!E34:E40),2)</f>
        <v>0</v>
      </c>
      <c r="J208" s="7">
        <f>ROUND(SUMIF(Определители!I34:I40,"=3",'Текущие цены с учетом расхода'!I34:I40),8)</f>
        <v>0</v>
      </c>
      <c r="K208" s="7">
        <f>ROUND(SUMIF(Определители!I34:I40,"=3",'Текущие цены с учетом расхода'!K34:K40),8)</f>
        <v>0</v>
      </c>
      <c r="L208" s="3">
        <f>ROUND(SUMIF(Определители!I34:I40,"=3",'Текущие цены с учетом расхода'!F34:F40),2)</f>
        <v>0</v>
      </c>
    </row>
    <row r="209" spans="1:12" ht="10.5">
      <c r="A209" s="4">
        <v>30</v>
      </c>
      <c r="B209" s="1" t="s">
        <v>112</v>
      </c>
      <c r="C209" s="8" t="s">
        <v>332</v>
      </c>
      <c r="D209" s="11">
        <v>0</v>
      </c>
      <c r="F209" s="3">
        <f>ROUND(SUMIF(Определители!I34:I40,"=3",'Текущие цены с учетом расхода'!H34:H40),2)</f>
        <v>0</v>
      </c>
      <c r="G209" s="3"/>
      <c r="H209" s="3"/>
      <c r="I209" s="3"/>
      <c r="J209" s="7"/>
      <c r="K209" s="7"/>
      <c r="L209" s="3"/>
    </row>
    <row r="210" spans="1:12" ht="10.5">
      <c r="A210" s="4">
        <v>31</v>
      </c>
      <c r="B210" s="1" t="s">
        <v>113</v>
      </c>
      <c r="C210" s="8" t="s">
        <v>332</v>
      </c>
      <c r="D210" s="11">
        <v>0</v>
      </c>
      <c r="F210" s="3">
        <f>ROUND(SUMIF(Определители!I34:I40,"=3",'Текущие цены с учетом расхода'!N34:N40),2)</f>
        <v>0</v>
      </c>
      <c r="G210" s="3"/>
      <c r="H210" s="3"/>
      <c r="I210" s="3"/>
      <c r="J210" s="7"/>
      <c r="K210" s="7"/>
      <c r="L210" s="3"/>
    </row>
    <row r="211" spans="1:12" ht="10.5">
      <c r="A211" s="4">
        <v>32</v>
      </c>
      <c r="B211" s="1" t="s">
        <v>114</v>
      </c>
      <c r="C211" s="8" t="s">
        <v>332</v>
      </c>
      <c r="D211" s="11">
        <v>0</v>
      </c>
      <c r="F211" s="3">
        <f>ROUND(SUMIF(Определители!I34:I40,"=3",'Текущие цены с учетом расхода'!O34:O40),2)</f>
        <v>0</v>
      </c>
      <c r="G211" s="3"/>
      <c r="H211" s="3"/>
      <c r="I211" s="3"/>
      <c r="J211" s="7"/>
      <c r="K211" s="7"/>
      <c r="L211" s="3"/>
    </row>
    <row r="212" spans="1:12" ht="10.5">
      <c r="A212" s="4">
        <v>33</v>
      </c>
      <c r="B212" s="1" t="s">
        <v>122</v>
      </c>
      <c r="C212" s="8" t="s">
        <v>333</v>
      </c>
      <c r="D212" s="11">
        <v>0</v>
      </c>
      <c r="F212" s="3">
        <f>ROUND((F208+F210+F211),2)</f>
        <v>0</v>
      </c>
      <c r="G212" s="3"/>
      <c r="H212" s="3"/>
      <c r="I212" s="3"/>
      <c r="J212" s="7"/>
      <c r="K212" s="7"/>
      <c r="L212" s="3"/>
    </row>
    <row r="213" spans="1:12" ht="10.5">
      <c r="A213" s="4">
        <v>34</v>
      </c>
      <c r="B213" s="1" t="s">
        <v>123</v>
      </c>
      <c r="C213" s="8" t="s">
        <v>332</v>
      </c>
      <c r="D213" s="11">
        <v>0</v>
      </c>
      <c r="F213" s="3">
        <f>ROUND(SUMIF(Определители!I34:I40,"=4",'Текущие цены с учетом расхода'!B34:B40),2)</f>
        <v>0</v>
      </c>
      <c r="G213" s="3">
        <f>ROUND(SUMIF(Определители!I34:I40,"=4",'Текущие цены с учетом расхода'!C34:C40),2)</f>
        <v>0</v>
      </c>
      <c r="H213" s="3">
        <f>ROUND(SUMIF(Определители!I34:I40,"=4",'Текущие цены с учетом расхода'!D34:D40),2)</f>
        <v>0</v>
      </c>
      <c r="I213" s="3">
        <f>ROUND(SUMIF(Определители!I34:I40,"=4",'Текущие цены с учетом расхода'!E34:E40),2)</f>
        <v>0</v>
      </c>
      <c r="J213" s="7">
        <f>ROUND(SUMIF(Определители!I34:I40,"=4",'Текущие цены с учетом расхода'!I34:I40),8)</f>
        <v>0</v>
      </c>
      <c r="K213" s="7">
        <f>ROUND(SUMIF(Определители!I34:I40,"=4",'Текущие цены с учетом расхода'!K34:K40),8)</f>
        <v>0</v>
      </c>
      <c r="L213" s="3">
        <f>ROUND(SUMIF(Определители!I34:I40,"=4",'Текущие цены с учетом расхода'!F34:F40),2)</f>
        <v>0</v>
      </c>
    </row>
    <row r="214" spans="1:12" ht="10.5">
      <c r="A214" s="4">
        <v>35</v>
      </c>
      <c r="B214" s="1" t="s">
        <v>108</v>
      </c>
      <c r="C214" s="8" t="s">
        <v>332</v>
      </c>
      <c r="D214" s="11">
        <v>0</v>
      </c>
      <c r="F214" s="3"/>
      <c r="G214" s="3"/>
      <c r="H214" s="3"/>
      <c r="I214" s="3"/>
      <c r="J214" s="7"/>
      <c r="K214" s="7"/>
      <c r="L214" s="3"/>
    </row>
    <row r="215" spans="1:12" ht="10.5">
      <c r="A215" s="4">
        <v>36</v>
      </c>
      <c r="B215" s="1" t="s">
        <v>124</v>
      </c>
      <c r="C215" s="8" t="s">
        <v>332</v>
      </c>
      <c r="D215" s="11">
        <v>0</v>
      </c>
      <c r="F215" s="3"/>
      <c r="G215" s="3"/>
      <c r="H215" s="3"/>
      <c r="I215" s="3"/>
      <c r="J215" s="7"/>
      <c r="K215" s="7"/>
      <c r="L215" s="3"/>
    </row>
    <row r="216" spans="1:12" ht="10.5">
      <c r="A216" s="4">
        <v>37</v>
      </c>
      <c r="B216" s="1" t="s">
        <v>112</v>
      </c>
      <c r="C216" s="8" t="s">
        <v>332</v>
      </c>
      <c r="D216" s="11">
        <v>0</v>
      </c>
      <c r="F216" s="3">
        <f>ROUND(SUMIF(Определители!I34:I40,"=4",'Текущие цены с учетом расхода'!H34:H40),2)</f>
        <v>0</v>
      </c>
      <c r="G216" s="3"/>
      <c r="H216" s="3"/>
      <c r="I216" s="3"/>
      <c r="J216" s="7"/>
      <c r="K216" s="7"/>
      <c r="L216" s="3"/>
    </row>
    <row r="217" spans="1:12" ht="10.5">
      <c r="A217" s="4">
        <v>38</v>
      </c>
      <c r="B217" s="1" t="s">
        <v>113</v>
      </c>
      <c r="C217" s="8" t="s">
        <v>332</v>
      </c>
      <c r="D217" s="11">
        <v>0</v>
      </c>
      <c r="F217" s="3">
        <f>ROUND(SUMIF(Определители!I34:I40,"=4",'Текущие цены с учетом расхода'!N34:N40),2)</f>
        <v>0</v>
      </c>
      <c r="G217" s="3"/>
      <c r="H217" s="3"/>
      <c r="I217" s="3"/>
      <c r="J217" s="7"/>
      <c r="K217" s="7"/>
      <c r="L217" s="3"/>
    </row>
    <row r="218" spans="1:12" ht="10.5">
      <c r="A218" s="4">
        <v>39</v>
      </c>
      <c r="B218" s="1" t="s">
        <v>114</v>
      </c>
      <c r="C218" s="8" t="s">
        <v>332</v>
      </c>
      <c r="D218" s="11">
        <v>0</v>
      </c>
      <c r="F218" s="3">
        <f>ROUND(SUMIF(Определители!I34:I40,"=4",'Текущие цены с учетом расхода'!O34:O40),2)</f>
        <v>0</v>
      </c>
      <c r="G218" s="3"/>
      <c r="H218" s="3"/>
      <c r="I218" s="3"/>
      <c r="J218" s="7"/>
      <c r="K218" s="7"/>
      <c r="L218" s="3"/>
    </row>
    <row r="219" spans="1:12" ht="10.5">
      <c r="A219" s="4">
        <v>40</v>
      </c>
      <c r="B219" s="1" t="s">
        <v>105</v>
      </c>
      <c r="C219" s="8" t="s">
        <v>332</v>
      </c>
      <c r="D219" s="11">
        <v>0</v>
      </c>
      <c r="F219" s="3" t="e">
        <f>ROUND(СУММПРОИЗВЕСЛИ(1,Определители!I34:I40," ",'Текущие цены с учетом расхода'!M34:M40,Начисления!I34:I40,0),2)</f>
        <v>#NAME?</v>
      </c>
      <c r="G219" s="3"/>
      <c r="H219" s="3"/>
      <c r="I219" s="3"/>
      <c r="J219" s="7"/>
      <c r="K219" s="7"/>
      <c r="L219" s="3"/>
    </row>
    <row r="220" spans="1:12" ht="10.5">
      <c r="A220" s="4">
        <v>41</v>
      </c>
      <c r="B220" s="1" t="s">
        <v>125</v>
      </c>
      <c r="C220" s="8" t="s">
        <v>333</v>
      </c>
      <c r="D220" s="11">
        <v>0</v>
      </c>
      <c r="F220" s="3">
        <f>ROUND((F213+F217+F218),2)</f>
        <v>0</v>
      </c>
      <c r="G220" s="3"/>
      <c r="H220" s="3"/>
      <c r="I220" s="3"/>
      <c r="J220" s="7"/>
      <c r="K220" s="7"/>
      <c r="L220" s="3"/>
    </row>
    <row r="221" spans="1:12" ht="10.5">
      <c r="A221" s="4">
        <v>42</v>
      </c>
      <c r="B221" s="1" t="s">
        <v>126</v>
      </c>
      <c r="C221" s="8" t="s">
        <v>332</v>
      </c>
      <c r="D221" s="11">
        <v>0</v>
      </c>
      <c r="F221" s="3">
        <f>ROUND(SUMIF(Определители!I34:I40,"=5",'Текущие цены с учетом расхода'!B34:B40),2)</f>
        <v>0</v>
      </c>
      <c r="G221" s="3">
        <f>ROUND(SUMIF(Определители!I34:I40,"=5",'Текущие цены с учетом расхода'!C34:C40),2)</f>
        <v>0</v>
      </c>
      <c r="H221" s="3">
        <f>ROUND(SUMIF(Определители!I34:I40,"=5",'Текущие цены с учетом расхода'!D34:D40),2)</f>
        <v>0</v>
      </c>
      <c r="I221" s="3">
        <f>ROUND(SUMIF(Определители!I34:I40,"=5",'Текущие цены с учетом расхода'!E34:E40),2)</f>
        <v>0</v>
      </c>
      <c r="J221" s="7">
        <f>ROUND(SUMIF(Определители!I34:I40,"=5",'Текущие цены с учетом расхода'!I34:I40),8)</f>
        <v>0</v>
      </c>
      <c r="K221" s="7">
        <f>ROUND(SUMIF(Определители!I34:I40,"=5",'Текущие цены с учетом расхода'!K34:K40),8)</f>
        <v>0</v>
      </c>
      <c r="L221" s="3">
        <f>ROUND(SUMIF(Определители!I34:I40,"=5",'Текущие цены с учетом расхода'!F34:F40),2)</f>
        <v>0</v>
      </c>
    </row>
    <row r="222" spans="1:12" ht="10.5">
      <c r="A222" s="4">
        <v>43</v>
      </c>
      <c r="B222" s="1" t="s">
        <v>112</v>
      </c>
      <c r="C222" s="8" t="s">
        <v>332</v>
      </c>
      <c r="D222" s="11">
        <v>0</v>
      </c>
      <c r="F222" s="3">
        <f>ROUND(SUMIF(Определители!I34:I40,"=5",'Текущие цены с учетом расхода'!H34:H40),2)</f>
        <v>0</v>
      </c>
      <c r="G222" s="3"/>
      <c r="H222" s="3"/>
      <c r="I222" s="3"/>
      <c r="J222" s="7"/>
      <c r="K222" s="7"/>
      <c r="L222" s="3"/>
    </row>
    <row r="223" spans="1:12" ht="10.5">
      <c r="A223" s="4">
        <v>44</v>
      </c>
      <c r="B223" s="1" t="s">
        <v>113</v>
      </c>
      <c r="C223" s="8" t="s">
        <v>332</v>
      </c>
      <c r="D223" s="11">
        <v>0</v>
      </c>
      <c r="F223" s="3">
        <f>ROUND(SUMIF(Определители!I34:I40,"=5",'Текущие цены с учетом расхода'!N34:N40),2)</f>
        <v>0</v>
      </c>
      <c r="G223" s="3"/>
      <c r="H223" s="3"/>
      <c r="I223" s="3"/>
      <c r="J223" s="7"/>
      <c r="K223" s="7"/>
      <c r="L223" s="3"/>
    </row>
    <row r="224" spans="1:12" ht="10.5">
      <c r="A224" s="4">
        <v>45</v>
      </c>
      <c r="B224" s="1" t="s">
        <v>114</v>
      </c>
      <c r="C224" s="8" t="s">
        <v>332</v>
      </c>
      <c r="D224" s="11">
        <v>0</v>
      </c>
      <c r="F224" s="3">
        <f>ROUND(SUMIF(Определители!I34:I40,"=5",'Текущие цены с учетом расхода'!O34:O40),2)</f>
        <v>0</v>
      </c>
      <c r="G224" s="3"/>
      <c r="H224" s="3"/>
      <c r="I224" s="3"/>
      <c r="J224" s="7"/>
      <c r="K224" s="7"/>
      <c r="L224" s="3"/>
    </row>
    <row r="225" spans="1:12" ht="10.5">
      <c r="A225" s="4">
        <v>46</v>
      </c>
      <c r="B225" s="1" t="s">
        <v>127</v>
      </c>
      <c r="C225" s="8" t="s">
        <v>333</v>
      </c>
      <c r="D225" s="11">
        <v>0</v>
      </c>
      <c r="F225" s="3">
        <f>ROUND((F221+F223+F224),2)</f>
        <v>0</v>
      </c>
      <c r="G225" s="3"/>
      <c r="H225" s="3"/>
      <c r="I225" s="3"/>
      <c r="J225" s="7"/>
      <c r="K225" s="7"/>
      <c r="L225" s="3"/>
    </row>
    <row r="226" spans="1:12" ht="10.5">
      <c r="A226" s="4">
        <v>47</v>
      </c>
      <c r="B226" s="1" t="s">
        <v>128</v>
      </c>
      <c r="C226" s="8" t="s">
        <v>332</v>
      </c>
      <c r="D226" s="11">
        <v>0</v>
      </c>
      <c r="F226" s="3">
        <f>ROUND(SUMIF(Определители!I34:I40,"=6",'Текущие цены с учетом расхода'!B34:B40),2)</f>
        <v>0</v>
      </c>
      <c r="G226" s="3">
        <f>ROUND(SUMIF(Определители!I34:I40,"=6",'Текущие цены с учетом расхода'!C34:C40),2)</f>
        <v>0</v>
      </c>
      <c r="H226" s="3">
        <f>ROUND(SUMIF(Определители!I34:I40,"=6",'Текущие цены с учетом расхода'!D34:D40),2)</f>
        <v>0</v>
      </c>
      <c r="I226" s="3">
        <f>ROUND(SUMIF(Определители!I34:I40,"=6",'Текущие цены с учетом расхода'!E34:E40),2)</f>
        <v>0</v>
      </c>
      <c r="J226" s="7">
        <f>ROUND(SUMIF(Определители!I34:I40,"=6",'Текущие цены с учетом расхода'!I34:I40),8)</f>
        <v>0</v>
      </c>
      <c r="K226" s="7">
        <f>ROUND(SUMIF(Определители!I34:I40,"=6",'Текущие цены с учетом расхода'!K34:K40),8)</f>
        <v>0</v>
      </c>
      <c r="L226" s="3">
        <f>ROUND(SUMIF(Определители!I34:I40,"=6",'Текущие цены с учетом расхода'!F34:F40),2)</f>
        <v>0</v>
      </c>
    </row>
    <row r="227" spans="1:12" ht="10.5">
      <c r="A227" s="4">
        <v>48</v>
      </c>
      <c r="B227" s="1" t="s">
        <v>112</v>
      </c>
      <c r="C227" s="8" t="s">
        <v>332</v>
      </c>
      <c r="D227" s="11">
        <v>0</v>
      </c>
      <c r="F227" s="3">
        <f>ROUND(SUMIF(Определители!I34:I40,"=6",'Текущие цены с учетом расхода'!H34:H40),2)</f>
        <v>0</v>
      </c>
      <c r="G227" s="3"/>
      <c r="H227" s="3"/>
      <c r="I227" s="3"/>
      <c r="J227" s="7"/>
      <c r="K227" s="7"/>
      <c r="L227" s="3"/>
    </row>
    <row r="228" spans="1:12" ht="10.5">
      <c r="A228" s="4">
        <v>49</v>
      </c>
      <c r="B228" s="1" t="s">
        <v>113</v>
      </c>
      <c r="C228" s="8" t="s">
        <v>332</v>
      </c>
      <c r="D228" s="11">
        <v>0</v>
      </c>
      <c r="F228" s="3">
        <f>ROUND(SUMIF(Определители!I34:I40,"=6",'Текущие цены с учетом расхода'!N34:N40),2)</f>
        <v>0</v>
      </c>
      <c r="G228" s="3"/>
      <c r="H228" s="3"/>
      <c r="I228" s="3"/>
      <c r="J228" s="7"/>
      <c r="K228" s="7"/>
      <c r="L228" s="3"/>
    </row>
    <row r="229" spans="1:12" ht="10.5">
      <c r="A229" s="4">
        <v>50</v>
      </c>
      <c r="B229" s="1" t="s">
        <v>114</v>
      </c>
      <c r="C229" s="8" t="s">
        <v>332</v>
      </c>
      <c r="D229" s="11">
        <v>0</v>
      </c>
      <c r="F229" s="3">
        <f>ROUND(SUMIF(Определители!I34:I40,"=6",'Текущие цены с учетом расхода'!O34:O40),2)</f>
        <v>0</v>
      </c>
      <c r="G229" s="3"/>
      <c r="H229" s="3"/>
      <c r="I229" s="3"/>
      <c r="J229" s="7"/>
      <c r="K229" s="7"/>
      <c r="L229" s="3"/>
    </row>
    <row r="230" spans="1:12" ht="10.5">
      <c r="A230" s="4">
        <v>51</v>
      </c>
      <c r="B230" s="1" t="s">
        <v>129</v>
      </c>
      <c r="C230" s="8" t="s">
        <v>333</v>
      </c>
      <c r="D230" s="11">
        <v>0</v>
      </c>
      <c r="F230" s="3">
        <f>ROUND((F226+F228+F229),2)</f>
        <v>0</v>
      </c>
      <c r="G230" s="3"/>
      <c r="H230" s="3"/>
      <c r="I230" s="3"/>
      <c r="J230" s="7"/>
      <c r="K230" s="7"/>
      <c r="L230" s="3"/>
    </row>
    <row r="231" spans="1:12" ht="10.5">
      <c r="A231" s="4">
        <v>52</v>
      </c>
      <c r="B231" s="1" t="s">
        <v>130</v>
      </c>
      <c r="C231" s="8" t="s">
        <v>332</v>
      </c>
      <c r="D231" s="11">
        <v>0</v>
      </c>
      <c r="F231" s="3">
        <f>ROUND(SUMIF(Определители!I34:I40,"=7",'Текущие цены с учетом расхода'!B34:B40),2)</f>
        <v>0</v>
      </c>
      <c r="G231" s="3">
        <f>ROUND(SUMIF(Определители!I34:I40,"=7",'Текущие цены с учетом расхода'!C34:C40),2)</f>
        <v>0</v>
      </c>
      <c r="H231" s="3">
        <f>ROUND(SUMIF(Определители!I34:I40,"=7",'Текущие цены с учетом расхода'!D34:D40),2)</f>
        <v>0</v>
      </c>
      <c r="I231" s="3">
        <f>ROUND(SUMIF(Определители!I34:I40,"=7",'Текущие цены с учетом расхода'!E34:E40),2)</f>
        <v>0</v>
      </c>
      <c r="J231" s="7">
        <f>ROUND(SUMIF(Определители!I34:I40,"=7",'Текущие цены с учетом расхода'!I34:I40),8)</f>
        <v>0</v>
      </c>
      <c r="K231" s="7">
        <f>ROUND(SUMIF(Определители!I34:I40,"=7",'Текущие цены с учетом расхода'!K34:K40),8)</f>
        <v>0</v>
      </c>
      <c r="L231" s="3">
        <f>ROUND(SUMIF(Определители!I34:I40,"=7",'Текущие цены с учетом расхода'!F34:F40),2)</f>
        <v>0</v>
      </c>
    </row>
    <row r="232" spans="1:12" ht="10.5">
      <c r="A232" s="4">
        <v>53</v>
      </c>
      <c r="B232" s="1" t="s">
        <v>108</v>
      </c>
      <c r="C232" s="8" t="s">
        <v>332</v>
      </c>
      <c r="D232" s="11">
        <v>0</v>
      </c>
      <c r="F232" s="3"/>
      <c r="G232" s="3"/>
      <c r="H232" s="3"/>
      <c r="I232" s="3"/>
      <c r="J232" s="7"/>
      <c r="K232" s="7"/>
      <c r="L232" s="3"/>
    </row>
    <row r="233" spans="1:12" ht="10.5">
      <c r="A233" s="4">
        <v>54</v>
      </c>
      <c r="B233" s="1" t="s">
        <v>131</v>
      </c>
      <c r="C233" s="8" t="s">
        <v>332</v>
      </c>
      <c r="D233" s="11">
        <v>0</v>
      </c>
      <c r="F233" s="3" t="e">
        <f>ROUND(СУММЕСЛИ2(Определители!I34:I40,"2",Определители!G34:G40,"1",'Текущие цены с учетом расхода'!B34:B40),2)</f>
        <v>#NAME?</v>
      </c>
      <c r="G233" s="3"/>
      <c r="H233" s="3"/>
      <c r="I233" s="3"/>
      <c r="J233" s="7"/>
      <c r="K233" s="7"/>
      <c r="L233" s="3"/>
    </row>
    <row r="234" spans="1:12" ht="10.5">
      <c r="A234" s="4">
        <v>55</v>
      </c>
      <c r="B234" s="1" t="s">
        <v>112</v>
      </c>
      <c r="C234" s="8" t="s">
        <v>332</v>
      </c>
      <c r="D234" s="11">
        <v>0</v>
      </c>
      <c r="F234" s="3">
        <f>ROUND(SUMIF(Определители!I34:I40,"=7",'Текущие цены с учетом расхода'!H34:H40),2)</f>
        <v>0</v>
      </c>
      <c r="G234" s="3"/>
      <c r="H234" s="3"/>
      <c r="I234" s="3"/>
      <c r="J234" s="7"/>
      <c r="K234" s="7"/>
      <c r="L234" s="3"/>
    </row>
    <row r="235" spans="1:12" ht="10.5">
      <c r="A235" s="4">
        <v>56</v>
      </c>
      <c r="B235" s="1" t="s">
        <v>132</v>
      </c>
      <c r="C235" s="8" t="s">
        <v>332</v>
      </c>
      <c r="D235" s="11">
        <v>0</v>
      </c>
      <c r="F235" s="3">
        <f>ROUND(SUMIF(Определители!I34:I40,"=7",'Текущие цены с учетом расхода'!N34:N40),2)</f>
        <v>0</v>
      </c>
      <c r="G235" s="3"/>
      <c r="H235" s="3"/>
      <c r="I235" s="3"/>
      <c r="J235" s="7"/>
      <c r="K235" s="7"/>
      <c r="L235" s="3"/>
    </row>
    <row r="236" spans="1:12" ht="10.5">
      <c r="A236" s="4">
        <v>57</v>
      </c>
      <c r="B236" s="1" t="s">
        <v>114</v>
      </c>
      <c r="C236" s="8" t="s">
        <v>332</v>
      </c>
      <c r="D236" s="11">
        <v>0</v>
      </c>
      <c r="F236" s="3">
        <f>ROUND(SUMIF(Определители!I34:I40,"=7",'Текущие цены с учетом расхода'!O34:O40),2)</f>
        <v>0</v>
      </c>
      <c r="G236" s="3"/>
      <c r="H236" s="3"/>
      <c r="I236" s="3"/>
      <c r="J236" s="7"/>
      <c r="K236" s="7"/>
      <c r="L236" s="3"/>
    </row>
    <row r="237" spans="1:12" ht="10.5">
      <c r="A237" s="4">
        <v>58</v>
      </c>
      <c r="B237" s="1" t="s">
        <v>133</v>
      </c>
      <c r="C237" s="8" t="s">
        <v>333</v>
      </c>
      <c r="D237" s="11">
        <v>0</v>
      </c>
      <c r="F237" s="3">
        <f>ROUND((F231+F235+F236),2)</f>
        <v>0</v>
      </c>
      <c r="G237" s="3"/>
      <c r="H237" s="3"/>
      <c r="I237" s="3"/>
      <c r="J237" s="7"/>
      <c r="K237" s="7"/>
      <c r="L237" s="3"/>
    </row>
    <row r="238" spans="1:12" ht="10.5">
      <c r="A238" s="4">
        <v>59</v>
      </c>
      <c r="B238" s="1" t="s">
        <v>134</v>
      </c>
      <c r="C238" s="8" t="s">
        <v>332</v>
      </c>
      <c r="D238" s="11">
        <v>0</v>
      </c>
      <c r="F238" s="3">
        <f>ROUND(SUMIF(Определители!I34:I40,"=9",'Текущие цены с учетом расхода'!B34:B40),2)</f>
        <v>0</v>
      </c>
      <c r="G238" s="3">
        <f>ROUND(SUMIF(Определители!I34:I40,"=9",'Текущие цены с учетом расхода'!C34:C40),2)</f>
        <v>0</v>
      </c>
      <c r="H238" s="3">
        <f>ROUND(SUMIF(Определители!I34:I40,"=9",'Текущие цены с учетом расхода'!D34:D40),2)</f>
        <v>0</v>
      </c>
      <c r="I238" s="3">
        <f>ROUND(SUMIF(Определители!I34:I40,"=9",'Текущие цены с учетом расхода'!E34:E40),2)</f>
        <v>0</v>
      </c>
      <c r="J238" s="7">
        <f>ROUND(SUMIF(Определители!I34:I40,"=9",'Текущие цены с учетом расхода'!I34:I40),8)</f>
        <v>0</v>
      </c>
      <c r="K238" s="7">
        <f>ROUND(SUMIF(Определители!I34:I40,"=9",'Текущие цены с учетом расхода'!K34:K40),8)</f>
        <v>0</v>
      </c>
      <c r="L238" s="3">
        <f>ROUND(SUMIF(Определители!I34:I40,"=9",'Текущие цены с учетом расхода'!F34:F40),2)</f>
        <v>0</v>
      </c>
    </row>
    <row r="239" spans="1:12" ht="10.5">
      <c r="A239" s="4">
        <v>60</v>
      </c>
      <c r="B239" s="1" t="s">
        <v>132</v>
      </c>
      <c r="C239" s="8" t="s">
        <v>332</v>
      </c>
      <c r="D239" s="11">
        <v>0</v>
      </c>
      <c r="F239" s="3">
        <f>ROUND(SUMIF(Определители!I34:I40,"=9",'Текущие цены с учетом расхода'!N34:N40),2)</f>
        <v>0</v>
      </c>
      <c r="G239" s="3"/>
      <c r="H239" s="3"/>
      <c r="I239" s="3"/>
      <c r="J239" s="7"/>
      <c r="K239" s="7"/>
      <c r="L239" s="3"/>
    </row>
    <row r="240" spans="1:12" ht="10.5">
      <c r="A240" s="4">
        <v>61</v>
      </c>
      <c r="B240" s="1" t="s">
        <v>114</v>
      </c>
      <c r="C240" s="8" t="s">
        <v>332</v>
      </c>
      <c r="D240" s="11">
        <v>0</v>
      </c>
      <c r="F240" s="3">
        <f>ROUND(SUMIF(Определители!I34:I40,"=9",'Текущие цены с учетом расхода'!O34:O40),2)</f>
        <v>0</v>
      </c>
      <c r="G240" s="3"/>
      <c r="H240" s="3"/>
      <c r="I240" s="3"/>
      <c r="J240" s="7"/>
      <c r="K240" s="7"/>
      <c r="L240" s="3"/>
    </row>
    <row r="241" spans="1:12" ht="10.5">
      <c r="A241" s="4">
        <v>62</v>
      </c>
      <c r="B241" s="1" t="s">
        <v>135</v>
      </c>
      <c r="C241" s="8" t="s">
        <v>333</v>
      </c>
      <c r="D241" s="11">
        <v>0</v>
      </c>
      <c r="F241" s="3">
        <f>ROUND((F238+F239+F240),2)</f>
        <v>0</v>
      </c>
      <c r="G241" s="3"/>
      <c r="H241" s="3"/>
      <c r="I241" s="3"/>
      <c r="J241" s="7"/>
      <c r="K241" s="7"/>
      <c r="L241" s="3"/>
    </row>
    <row r="242" spans="1:12" ht="10.5">
      <c r="A242" s="4">
        <v>63</v>
      </c>
      <c r="B242" s="1" t="s">
        <v>136</v>
      </c>
      <c r="C242" s="8" t="s">
        <v>332</v>
      </c>
      <c r="D242" s="11">
        <v>0</v>
      </c>
      <c r="F242" s="3">
        <f>ROUND(SUMIF(Определители!I34:I40,"=:",'Текущие цены с учетом расхода'!B34:B40),2)</f>
        <v>0</v>
      </c>
      <c r="G242" s="3">
        <f>ROUND(SUMIF(Определители!I34:I40,"=:",'Текущие цены с учетом расхода'!C34:C40),2)</f>
        <v>0</v>
      </c>
      <c r="H242" s="3">
        <f>ROUND(SUMIF(Определители!I34:I40,"=:",'Текущие цены с учетом расхода'!D34:D40),2)</f>
        <v>0</v>
      </c>
      <c r="I242" s="3">
        <f>ROUND(SUMIF(Определители!I34:I40,"=:",'Текущие цены с учетом расхода'!E34:E40),2)</f>
        <v>0</v>
      </c>
      <c r="J242" s="7">
        <f>ROUND(SUMIF(Определители!I34:I40,"=:",'Текущие цены с учетом расхода'!I34:I40),8)</f>
        <v>0</v>
      </c>
      <c r="K242" s="7">
        <f>ROUND(SUMIF(Определители!I34:I40,"=:",'Текущие цены с учетом расхода'!K34:K40),8)</f>
        <v>0</v>
      </c>
      <c r="L242" s="3">
        <f>ROUND(SUMIF(Определители!I34:I40,"=:",'Текущие цены с учетом расхода'!F34:F40),2)</f>
        <v>0</v>
      </c>
    </row>
    <row r="243" spans="1:12" ht="10.5">
      <c r="A243" s="4">
        <v>64</v>
      </c>
      <c r="B243" s="1" t="s">
        <v>112</v>
      </c>
      <c r="C243" s="8" t="s">
        <v>332</v>
      </c>
      <c r="D243" s="11">
        <v>0</v>
      </c>
      <c r="F243" s="3">
        <f>ROUND(SUMIF(Определители!I34:I40,"=:",'Текущие цены с учетом расхода'!H34:H40),2)</f>
        <v>0</v>
      </c>
      <c r="G243" s="3"/>
      <c r="H243" s="3"/>
      <c r="I243" s="3"/>
      <c r="J243" s="7"/>
      <c r="K243" s="7"/>
      <c r="L243" s="3"/>
    </row>
    <row r="244" spans="1:12" ht="10.5">
      <c r="A244" s="4">
        <v>65</v>
      </c>
      <c r="B244" s="1" t="s">
        <v>132</v>
      </c>
      <c r="C244" s="8" t="s">
        <v>332</v>
      </c>
      <c r="D244" s="11">
        <v>0</v>
      </c>
      <c r="F244" s="3">
        <f>ROUND(SUMIF(Определители!I34:I40,"=:",'Текущие цены с учетом расхода'!N34:N40),2)</f>
        <v>0</v>
      </c>
      <c r="G244" s="3"/>
      <c r="H244" s="3"/>
      <c r="I244" s="3"/>
      <c r="J244" s="7"/>
      <c r="K244" s="7"/>
      <c r="L244" s="3"/>
    </row>
    <row r="245" spans="1:12" ht="10.5">
      <c r="A245" s="4">
        <v>66</v>
      </c>
      <c r="B245" s="1" t="s">
        <v>114</v>
      </c>
      <c r="C245" s="8" t="s">
        <v>332</v>
      </c>
      <c r="D245" s="11">
        <v>0</v>
      </c>
      <c r="F245" s="3">
        <f>ROUND(SUMIF(Определители!I34:I40,"=:",'Текущие цены с учетом расхода'!O34:O40),2)</f>
        <v>0</v>
      </c>
      <c r="G245" s="3"/>
      <c r="H245" s="3"/>
      <c r="I245" s="3"/>
      <c r="J245" s="7"/>
      <c r="K245" s="7"/>
      <c r="L245" s="3"/>
    </row>
    <row r="246" spans="1:12" ht="10.5">
      <c r="A246" s="4">
        <v>67</v>
      </c>
      <c r="B246" s="1" t="s">
        <v>137</v>
      </c>
      <c r="C246" s="8" t="s">
        <v>333</v>
      </c>
      <c r="D246" s="11">
        <v>0</v>
      </c>
      <c r="F246" s="3">
        <f>ROUND((F242+F244+F245),2)</f>
        <v>0</v>
      </c>
      <c r="G246" s="3"/>
      <c r="H246" s="3"/>
      <c r="I246" s="3"/>
      <c r="J246" s="7"/>
      <c r="K246" s="7"/>
      <c r="L246" s="3"/>
    </row>
    <row r="247" spans="1:12" ht="10.5">
      <c r="A247" s="4">
        <v>68</v>
      </c>
      <c r="B247" s="1" t="s">
        <v>138</v>
      </c>
      <c r="C247" s="8" t="s">
        <v>332</v>
      </c>
      <c r="D247" s="11">
        <v>0</v>
      </c>
      <c r="F247" s="3">
        <f>ROUND(SUMIF(Определители!I34:I40,"=8",'Текущие цены с учетом расхода'!B34:B40),2)</f>
        <v>0</v>
      </c>
      <c r="G247" s="3">
        <f>ROUND(SUMIF(Определители!I34:I40,"=8",'Текущие цены с учетом расхода'!C34:C40),2)</f>
        <v>0</v>
      </c>
      <c r="H247" s="3">
        <f>ROUND(SUMIF(Определители!I34:I40,"=8",'Текущие цены с учетом расхода'!D34:D40),2)</f>
        <v>0</v>
      </c>
      <c r="I247" s="3">
        <f>ROUND(SUMIF(Определители!I34:I40,"=8",'Текущие цены с учетом расхода'!E34:E40),2)</f>
        <v>0</v>
      </c>
      <c r="J247" s="7">
        <f>ROUND(SUMIF(Определители!I34:I40,"=8",'Текущие цены с учетом расхода'!I34:I40),8)</f>
        <v>0</v>
      </c>
      <c r="K247" s="7">
        <f>ROUND(SUMIF(Определители!I34:I40,"=8",'Текущие цены с учетом расхода'!K34:K40),8)</f>
        <v>0</v>
      </c>
      <c r="L247" s="3">
        <f>ROUND(SUMIF(Определители!I34:I40,"=8",'Текущие цены с учетом расхода'!F34:F40),2)</f>
        <v>0</v>
      </c>
    </row>
    <row r="248" spans="1:12" ht="10.5">
      <c r="A248" s="4">
        <v>69</v>
      </c>
      <c r="B248" s="1" t="s">
        <v>112</v>
      </c>
      <c r="C248" s="8" t="s">
        <v>332</v>
      </c>
      <c r="D248" s="11">
        <v>0</v>
      </c>
      <c r="F248" s="3">
        <f>ROUND(SUMIF(Определители!I34:I40,"=8",'Текущие цены с учетом расхода'!H34:H40),2)</f>
        <v>0</v>
      </c>
      <c r="G248" s="3"/>
      <c r="H248" s="3"/>
      <c r="I248" s="3"/>
      <c r="J248" s="7"/>
      <c r="K248" s="7"/>
      <c r="L248" s="3"/>
    </row>
    <row r="249" spans="1:12" ht="10.5">
      <c r="A249" s="4">
        <v>70</v>
      </c>
      <c r="B249" s="1" t="s">
        <v>224</v>
      </c>
      <c r="C249" s="8" t="s">
        <v>333</v>
      </c>
      <c r="D249" s="11">
        <v>0</v>
      </c>
      <c r="F249" s="3" t="e">
        <f>ROUND((F190+F200+F207+F212+F220+F225+F230+F237+F241+F246+F247),2)</f>
        <v>#NAME?</v>
      </c>
      <c r="G249" s="3">
        <f>ROUND((G190+G200+G207+G212+G220+G225+G230+G237+G241+G246+G247),2)</f>
        <v>0</v>
      </c>
      <c r="H249" s="3">
        <f>ROUND((H190+H200+H207+H212+H220+H225+H230+H237+H241+H246+H247),2)</f>
        <v>0</v>
      </c>
      <c r="I249" s="3">
        <f>ROUND((I190+I200+I207+I212+I220+I225+I230+I237+I241+I246+I247),2)</f>
        <v>0</v>
      </c>
      <c r="J249" s="7">
        <f>ROUND((J190+J200+J207+J212+J220+J225+J230+J237+J241+J246+J247),8)</f>
        <v>0</v>
      </c>
      <c r="K249" s="7">
        <f>ROUND((K190+K200+K207+K212+K220+K225+K230+K237+K241+K246+K247),8)</f>
        <v>0</v>
      </c>
      <c r="L249" s="3">
        <f>ROUND((L190+L200+L207+L212+L220+L225+L230+L237+L241+L246+L247),2)</f>
        <v>0</v>
      </c>
    </row>
    <row r="250" spans="1:12" ht="10.5">
      <c r="A250" s="4">
        <v>71</v>
      </c>
      <c r="B250" s="1" t="s">
        <v>140</v>
      </c>
      <c r="C250" s="8" t="s">
        <v>333</v>
      </c>
      <c r="D250" s="11">
        <v>0</v>
      </c>
      <c r="F250" s="3">
        <f>ROUND((F196+F204+F209+F216+F222+F227+F234+F243+F248),2)</f>
        <v>0</v>
      </c>
      <c r="G250" s="3"/>
      <c r="H250" s="3"/>
      <c r="I250" s="3"/>
      <c r="J250" s="7"/>
      <c r="K250" s="7"/>
      <c r="L250" s="3"/>
    </row>
    <row r="251" spans="1:12" ht="10.5">
      <c r="A251" s="4">
        <v>72</v>
      </c>
      <c r="B251" s="1" t="s">
        <v>141</v>
      </c>
      <c r="C251" s="8" t="s">
        <v>333</v>
      </c>
      <c r="D251" s="11">
        <v>0</v>
      </c>
      <c r="F251" s="3">
        <f>ROUND((F197+F205+F210+F217+F223+F228+F235+F239+F244),2)</f>
        <v>1800.3</v>
      </c>
      <c r="G251" s="3"/>
      <c r="H251" s="3"/>
      <c r="I251" s="3"/>
      <c r="J251" s="7"/>
      <c r="K251" s="7"/>
      <c r="L251" s="3"/>
    </row>
    <row r="252" spans="1:12" ht="10.5">
      <c r="A252" s="4">
        <v>73</v>
      </c>
      <c r="B252" s="1" t="s">
        <v>142</v>
      </c>
      <c r="C252" s="8" t="s">
        <v>333</v>
      </c>
      <c r="D252" s="11">
        <v>0</v>
      </c>
      <c r="F252" s="3">
        <f>ROUND((F198+F206+F211+F218+F224+F229+F236+F240+F245),2)</f>
        <v>881.78</v>
      </c>
      <c r="G252" s="3"/>
      <c r="H252" s="3"/>
      <c r="I252" s="3"/>
      <c r="J252" s="7"/>
      <c r="K252" s="7"/>
      <c r="L252" s="3"/>
    </row>
    <row r="253" spans="1:12" ht="10.5">
      <c r="A253" s="4">
        <v>74</v>
      </c>
      <c r="B253" s="1" t="s">
        <v>143</v>
      </c>
      <c r="C253" s="8" t="s">
        <v>334</v>
      </c>
      <c r="D253" s="11">
        <v>0</v>
      </c>
      <c r="F253" s="3">
        <f>ROUND(SUM('Текущие цены с учетом расхода'!X34:X40),2)</f>
        <v>0</v>
      </c>
      <c r="G253" s="3"/>
      <c r="H253" s="3"/>
      <c r="I253" s="3"/>
      <c r="J253" s="7"/>
      <c r="K253" s="7"/>
      <c r="L253" s="3">
        <f>ROUND(SUM('Текущие цены с учетом расхода'!X34:X40),2)</f>
        <v>0</v>
      </c>
    </row>
    <row r="254" spans="1:12" ht="10.5">
      <c r="A254" s="4">
        <v>75</v>
      </c>
      <c r="B254" s="1" t="s">
        <v>144</v>
      </c>
      <c r="C254" s="8" t="s">
        <v>334</v>
      </c>
      <c r="D254" s="11">
        <v>0</v>
      </c>
      <c r="F254" s="3">
        <f>ROUND(SUM(G254:N254),2)</f>
        <v>0</v>
      </c>
      <c r="G254" s="3"/>
      <c r="H254" s="3"/>
      <c r="I254" s="3"/>
      <c r="J254" s="7"/>
      <c r="K254" s="7"/>
      <c r="L254" s="3">
        <f>ROUND(SUM('Текущие цены с учетом расхода'!AE34:AE40),2)</f>
        <v>0</v>
      </c>
    </row>
    <row r="255" spans="1:12" ht="10.5">
      <c r="A255" s="4">
        <v>76</v>
      </c>
      <c r="B255" s="1" t="s">
        <v>145</v>
      </c>
      <c r="C255" s="8" t="s">
        <v>334</v>
      </c>
      <c r="D255" s="11">
        <v>0</v>
      </c>
      <c r="F255" s="3">
        <f>ROUND(SUM('Текущие цены с учетом расхода'!C34:C40),2)</f>
        <v>1979.69</v>
      </c>
      <c r="G255" s="3"/>
      <c r="H255" s="3"/>
      <c r="I255" s="3"/>
      <c r="J255" s="7"/>
      <c r="K255" s="7"/>
      <c r="L255" s="3"/>
    </row>
    <row r="256" spans="1:12" ht="10.5">
      <c r="A256" s="4">
        <v>77</v>
      </c>
      <c r="B256" s="1" t="s">
        <v>146</v>
      </c>
      <c r="C256" s="8" t="s">
        <v>334</v>
      </c>
      <c r="D256" s="11">
        <v>0</v>
      </c>
      <c r="F256" s="3">
        <f>ROUND(SUM('Текущие цены с учетом расхода'!E34:E40),2)</f>
        <v>38.98</v>
      </c>
      <c r="G256" s="3"/>
      <c r="H256" s="3"/>
      <c r="I256" s="3"/>
      <c r="J256" s="7"/>
      <c r="K256" s="7"/>
      <c r="L256" s="3"/>
    </row>
    <row r="257" spans="1:12" ht="10.5">
      <c r="A257" s="4">
        <v>78</v>
      </c>
      <c r="B257" s="1" t="s">
        <v>147</v>
      </c>
      <c r="C257" s="8" t="s">
        <v>335</v>
      </c>
      <c r="D257" s="11">
        <v>0</v>
      </c>
      <c r="F257" s="3">
        <f>ROUND((F255+F256),2)</f>
        <v>2018.67</v>
      </c>
      <c r="G257" s="3"/>
      <c r="H257" s="3"/>
      <c r="I257" s="3"/>
      <c r="J257" s="7"/>
      <c r="K257" s="7"/>
      <c r="L257" s="3"/>
    </row>
    <row r="258" spans="1:12" ht="10.5">
      <c r="A258" s="4">
        <v>79</v>
      </c>
      <c r="B258" s="1" t="s">
        <v>148</v>
      </c>
      <c r="C258" s="8" t="s">
        <v>334</v>
      </c>
      <c r="D258" s="11">
        <v>0</v>
      </c>
      <c r="F258" s="3"/>
      <c r="G258" s="3"/>
      <c r="H258" s="3"/>
      <c r="I258" s="3"/>
      <c r="J258" s="7" t="e">
        <f>ROUND(SUM('Текущие цены с учетом расхода'!I34:I40),8)</f>
        <v>#NAME?</v>
      </c>
      <c r="K258" s="7"/>
      <c r="L258" s="3"/>
    </row>
    <row r="259" spans="1:12" ht="10.5">
      <c r="A259" s="4">
        <v>80</v>
      </c>
      <c r="B259" s="1" t="s">
        <v>149</v>
      </c>
      <c r="C259" s="8" t="s">
        <v>334</v>
      </c>
      <c r="D259" s="11">
        <v>0</v>
      </c>
      <c r="F259" s="3"/>
      <c r="G259" s="3"/>
      <c r="H259" s="3"/>
      <c r="I259" s="3"/>
      <c r="J259" s="7" t="e">
        <f>ROUND(SUM('Текущие цены с учетом расхода'!K34:K40),8)</f>
        <v>#NAME?</v>
      </c>
      <c r="K259" s="7"/>
      <c r="L259" s="3"/>
    </row>
    <row r="260" spans="1:12" ht="10.5">
      <c r="A260" s="4">
        <v>81</v>
      </c>
      <c r="B260" s="1" t="s">
        <v>150</v>
      </c>
      <c r="C260" s="8" t="s">
        <v>335</v>
      </c>
      <c r="D260" s="11">
        <v>0</v>
      </c>
      <c r="F260" s="3"/>
      <c r="G260" s="3"/>
      <c r="H260" s="3"/>
      <c r="I260" s="3"/>
      <c r="J260" s="7" t="e">
        <f>ROUND((J258+J259),8)</f>
        <v>#NAME?</v>
      </c>
      <c r="K260" s="7"/>
      <c r="L260" s="3"/>
    </row>
    <row r="262" spans="2:14" ht="10.5">
      <c r="B262" s="83" t="s">
        <v>186</v>
      </c>
      <c r="C262" s="83"/>
      <c r="D262" s="83"/>
      <c r="E262" s="83"/>
      <c r="F262" s="83"/>
      <c r="G262" s="83"/>
      <c r="H262" s="83"/>
      <c r="I262" s="83"/>
      <c r="J262" s="83"/>
      <c r="K262" s="83"/>
      <c r="L262" s="83"/>
      <c r="M262" s="83"/>
      <c r="N262" s="83"/>
    </row>
    <row r="263" spans="2:14" ht="10.5">
      <c r="B263" s="83"/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</row>
    <row r="264" spans="1:13" s="5" customFormat="1" ht="10.5">
      <c r="A264" s="2"/>
      <c r="B264" s="5" t="s">
        <v>319</v>
      </c>
      <c r="C264" s="5" t="s">
        <v>320</v>
      </c>
      <c r="D264" s="12" t="s">
        <v>321</v>
      </c>
      <c r="E264" s="5" t="s">
        <v>322</v>
      </c>
      <c r="F264" s="5" t="s">
        <v>323</v>
      </c>
      <c r="G264" s="5" t="s">
        <v>324</v>
      </c>
      <c r="H264" s="5" t="s">
        <v>325</v>
      </c>
      <c r="I264" s="5" t="s">
        <v>326</v>
      </c>
      <c r="J264" s="5" t="s">
        <v>327</v>
      </c>
      <c r="K264" s="5" t="s">
        <v>328</v>
      </c>
      <c r="L264" s="5" t="s">
        <v>329</v>
      </c>
      <c r="M264" s="5" t="s">
        <v>330</v>
      </c>
    </row>
    <row r="265" spans="1:14" ht="10.5">
      <c r="A265" s="4">
        <v>1</v>
      </c>
      <c r="B265" s="1" t="s">
        <v>221</v>
      </c>
      <c r="C265" s="8" t="s">
        <v>331</v>
      </c>
      <c r="D265" s="11">
        <v>0</v>
      </c>
      <c r="E265" s="11"/>
      <c r="F265" s="3">
        <f>ROUND(SUM('Текущие цены с учетом расхода'!B44:B46),2)</f>
        <v>55488.47</v>
      </c>
      <c r="G265" s="3">
        <f>ROUND(SUM('Текущие цены с учетом расхода'!C44:C46),2)</f>
        <v>18940.43</v>
      </c>
      <c r="H265" s="3">
        <f>ROUND(SUM('Текущие цены с учетом расхода'!D44:D46),2)</f>
        <v>1404.43</v>
      </c>
      <c r="I265" s="3">
        <f>ROUND(SUM('Текущие цены с учетом расхода'!E44:E46),2)</f>
        <v>811.34</v>
      </c>
      <c r="J265" s="7" t="e">
        <f>ROUND(SUM('Текущие цены с учетом расхода'!I44:I46),8)</f>
        <v>#NAME?</v>
      </c>
      <c r="K265" s="7" t="e">
        <f>ROUND(SUM('Текущие цены с учетом расхода'!K44:K46),8)</f>
        <v>#NAME?</v>
      </c>
      <c r="L265" s="3">
        <f>ROUND(SUM('Текущие цены с учетом расхода'!F44:F46),2)</f>
        <v>35143.61</v>
      </c>
      <c r="N265" s="11"/>
    </row>
    <row r="266" spans="1:12" ht="10.5">
      <c r="A266" s="4">
        <v>2</v>
      </c>
      <c r="B266" s="1" t="s">
        <v>97</v>
      </c>
      <c r="C266" s="8" t="s">
        <v>332</v>
      </c>
      <c r="D266" s="11">
        <v>0</v>
      </c>
      <c r="F266" s="3">
        <f>ROUND(SUMIF(Определители!I44:I46,"= ",'Текущие цены с учетом расхода'!B44:B46),2)</f>
        <v>0</v>
      </c>
      <c r="G266" s="3">
        <f>ROUND(SUMIF(Определители!I44:I46,"= ",'Текущие цены с учетом расхода'!C44:C46),2)</f>
        <v>0</v>
      </c>
      <c r="H266" s="3">
        <f>ROUND(SUMIF(Определители!I44:I46,"= ",'Текущие цены с учетом расхода'!D44:D46),2)</f>
        <v>0</v>
      </c>
      <c r="I266" s="3">
        <f>ROUND(SUMIF(Определители!I44:I46,"= ",'Текущие цены с учетом расхода'!E44:E46),2)</f>
        <v>0</v>
      </c>
      <c r="J266" s="7">
        <f>ROUND(SUMIF(Определители!I44:I46,"= ",'Текущие цены с учетом расхода'!I44:I46),8)</f>
        <v>0</v>
      </c>
      <c r="K266" s="7">
        <f>ROUND(SUMIF(Определители!I44:I46,"= ",'Текущие цены с учетом расхода'!K44:K46),8)</f>
        <v>0</v>
      </c>
      <c r="L266" s="3">
        <f>ROUND(SUMIF(Определители!I44:I46,"= ",'Текущие цены с учетом расхода'!F44:F46),2)</f>
        <v>0</v>
      </c>
    </row>
    <row r="267" spans="1:12" ht="10.5">
      <c r="A267" s="4">
        <v>3</v>
      </c>
      <c r="B267" s="1" t="s">
        <v>98</v>
      </c>
      <c r="C267" s="8" t="s">
        <v>332</v>
      </c>
      <c r="D267" s="11">
        <v>0</v>
      </c>
      <c r="F267" s="3" t="e">
        <f>ROUND(СУММПРОИЗВЕСЛИ(0.01,Определители!I44:I46," ",'Текущие цены с учетом расхода'!B44:B46,Начисления!X44:X46,0),2)</f>
        <v>#NAME?</v>
      </c>
      <c r="G267" s="3"/>
      <c r="H267" s="3"/>
      <c r="I267" s="3"/>
      <c r="J267" s="7"/>
      <c r="K267" s="7"/>
      <c r="L267" s="3"/>
    </row>
    <row r="268" spans="1:12" ht="10.5">
      <c r="A268" s="4">
        <v>4</v>
      </c>
      <c r="B268" s="1" t="s">
        <v>99</v>
      </c>
      <c r="C268" s="8" t="s">
        <v>332</v>
      </c>
      <c r="D268" s="11">
        <v>0</v>
      </c>
      <c r="F268" s="3" t="e">
        <f>ROUND(СУММПРОИЗВЕСЛИ(0.01,Определители!I44:I46," ",'Текущие цены с учетом расхода'!B44:B46,Начисления!Y44:Y46,0),2)</f>
        <v>#NAME?</v>
      </c>
      <c r="G268" s="3"/>
      <c r="H268" s="3"/>
      <c r="I268" s="3"/>
      <c r="J268" s="7"/>
      <c r="K268" s="7"/>
      <c r="L268" s="3"/>
    </row>
    <row r="269" spans="1:12" ht="10.5">
      <c r="A269" s="4">
        <v>5</v>
      </c>
      <c r="B269" s="1" t="s">
        <v>100</v>
      </c>
      <c r="C269" s="8" t="s">
        <v>332</v>
      </c>
      <c r="D269" s="11">
        <v>0</v>
      </c>
      <c r="F269" s="3" t="e">
        <f>ROUND(ТРАНСПРАСХОД(Определители!B44:B46,Определители!H44:H46,Определители!I44:I46,'Текущие цены с учетом расхода'!B44:B46,Начисления!Z44:Z46,Начисления!AA44:AA46),2)</f>
        <v>#NAME?</v>
      </c>
      <c r="G269" s="3"/>
      <c r="H269" s="3"/>
      <c r="I269" s="3"/>
      <c r="J269" s="7"/>
      <c r="K269" s="7"/>
      <c r="L269" s="3"/>
    </row>
    <row r="270" spans="1:12" ht="10.5">
      <c r="A270" s="4">
        <v>6</v>
      </c>
      <c r="B270" s="1" t="s">
        <v>101</v>
      </c>
      <c r="C270" s="8" t="s">
        <v>332</v>
      </c>
      <c r="D270" s="11">
        <v>0</v>
      </c>
      <c r="F270" s="3" t="e">
        <f>ROUND(СУММПРОИЗВЕСЛИ(0.01,Определители!I44:I46," ",'Текущие цены с учетом расхода'!B44:B46,Начисления!AC44:AC46,0),2)</f>
        <v>#NAME?</v>
      </c>
      <c r="G270" s="3"/>
      <c r="H270" s="3"/>
      <c r="I270" s="3"/>
      <c r="J270" s="7"/>
      <c r="K270" s="7"/>
      <c r="L270" s="3"/>
    </row>
    <row r="271" spans="1:12" ht="10.5">
      <c r="A271" s="4">
        <v>7</v>
      </c>
      <c r="B271" s="1" t="s">
        <v>102</v>
      </c>
      <c r="C271" s="8" t="s">
        <v>332</v>
      </c>
      <c r="D271" s="11">
        <v>0</v>
      </c>
      <c r="F271" s="3" t="e">
        <f>ROUND(СУММПРОИЗВЕСЛИ(0.01,Определители!I44:I46," ",'Текущие цены с учетом расхода'!B44:B46,Начисления!AF44:AF46,0),2)</f>
        <v>#NAME?</v>
      </c>
      <c r="G271" s="3"/>
      <c r="H271" s="3"/>
      <c r="I271" s="3"/>
      <c r="J271" s="7"/>
      <c r="K271" s="7"/>
      <c r="L271" s="3"/>
    </row>
    <row r="272" spans="1:12" ht="10.5">
      <c r="A272" s="4">
        <v>8</v>
      </c>
      <c r="B272" s="1" t="s">
        <v>103</v>
      </c>
      <c r="C272" s="8" t="s">
        <v>332</v>
      </c>
      <c r="D272" s="11">
        <v>0</v>
      </c>
      <c r="F272" s="3" t="e">
        <f>ROUND(ЗАГОТСКЛАДРАСХОД(Определители!B44:B46,Определители!H44:H46,Определители!I44:I46,'Текущие цены с учетом расхода'!B44:B46,Начисления!X44:X46,Начисления!Y44:Y46,Начисления!Z44:Z46,Начисления!AA44:AA46,Начисления!AB44:AB46,Начисления!AC44:AC46,Начисления!AF44:AF46),2)</f>
        <v>#NAME?</v>
      </c>
      <c r="G272" s="3"/>
      <c r="H272" s="3"/>
      <c r="I272" s="3"/>
      <c r="J272" s="7"/>
      <c r="K272" s="7"/>
      <c r="L272" s="3"/>
    </row>
    <row r="273" spans="1:12" ht="10.5">
      <c r="A273" s="4">
        <v>9</v>
      </c>
      <c r="B273" s="1" t="s">
        <v>104</v>
      </c>
      <c r="C273" s="8" t="s">
        <v>332</v>
      </c>
      <c r="D273" s="11">
        <v>0</v>
      </c>
      <c r="F273" s="3" t="e">
        <f>ROUND(СУММПРОИЗВЕСЛИ(1,Определители!I44:I46," ",'Текущие цены с учетом расхода'!M44:M46,Начисления!I44:I46,0),2)</f>
        <v>#NAME?</v>
      </c>
      <c r="G273" s="3"/>
      <c r="H273" s="3"/>
      <c r="I273" s="3"/>
      <c r="J273" s="7"/>
      <c r="K273" s="7"/>
      <c r="L273" s="3"/>
    </row>
    <row r="274" spans="1:12" ht="10.5">
      <c r="A274" s="4">
        <v>10</v>
      </c>
      <c r="B274" s="1" t="s">
        <v>105</v>
      </c>
      <c r="C274" s="8" t="s">
        <v>333</v>
      </c>
      <c r="D274" s="11">
        <v>0</v>
      </c>
      <c r="F274" s="3" t="e">
        <f>ROUND((F273+F284+F304),2)</f>
        <v>#NAME?</v>
      </c>
      <c r="G274" s="3"/>
      <c r="H274" s="3"/>
      <c r="I274" s="3"/>
      <c r="J274" s="7"/>
      <c r="K274" s="7"/>
      <c r="L274" s="3"/>
    </row>
    <row r="275" spans="1:12" ht="10.5">
      <c r="A275" s="4">
        <v>11</v>
      </c>
      <c r="B275" s="1" t="s">
        <v>106</v>
      </c>
      <c r="C275" s="8" t="s">
        <v>333</v>
      </c>
      <c r="D275" s="11">
        <v>0</v>
      </c>
      <c r="F275" s="3" t="e">
        <f>ROUND((F266+F267+F268+F269+F270+F271+F272+F274),2)</f>
        <v>#NAME?</v>
      </c>
      <c r="G275" s="3"/>
      <c r="H275" s="3"/>
      <c r="I275" s="3"/>
      <c r="J275" s="7"/>
      <c r="K275" s="7"/>
      <c r="L275" s="3"/>
    </row>
    <row r="276" spans="1:12" ht="10.5">
      <c r="A276" s="4">
        <v>12</v>
      </c>
      <c r="B276" s="1" t="s">
        <v>107</v>
      </c>
      <c r="C276" s="8" t="s">
        <v>332</v>
      </c>
      <c r="D276" s="11">
        <v>0</v>
      </c>
      <c r="F276" s="3">
        <f>ROUND(SUMIF(Определители!I44:I46,"=1",'Текущие цены с учетом расхода'!B44:B46),2)</f>
        <v>0</v>
      </c>
      <c r="G276" s="3">
        <f>ROUND(SUMIF(Определители!I44:I46,"=1",'Текущие цены с учетом расхода'!C44:C46),2)</f>
        <v>0</v>
      </c>
      <c r="H276" s="3">
        <f>ROUND(SUMIF(Определители!I44:I46,"=1",'Текущие цены с учетом расхода'!D44:D46),2)</f>
        <v>0</v>
      </c>
      <c r="I276" s="3">
        <f>ROUND(SUMIF(Определители!I44:I46,"=1",'Текущие цены с учетом расхода'!E44:E46),2)</f>
        <v>0</v>
      </c>
      <c r="J276" s="7">
        <f>ROUND(SUMIF(Определители!I44:I46,"=1",'Текущие цены с учетом расхода'!I44:I46),8)</f>
        <v>0</v>
      </c>
      <c r="K276" s="7">
        <f>ROUND(SUMIF(Определители!I44:I46,"=1",'Текущие цены с учетом расхода'!K44:K46),8)</f>
        <v>0</v>
      </c>
      <c r="L276" s="3">
        <f>ROUND(SUMIF(Определители!I44:I46,"=1",'Текущие цены с учетом расхода'!F44:F46),2)</f>
        <v>0</v>
      </c>
    </row>
    <row r="277" spans="1:12" ht="10.5">
      <c r="A277" s="4">
        <v>13</v>
      </c>
      <c r="B277" s="1" t="s">
        <v>108</v>
      </c>
      <c r="C277" s="8" t="s">
        <v>332</v>
      </c>
      <c r="D277" s="11">
        <v>0</v>
      </c>
      <c r="F277" s="3"/>
      <c r="G277" s="3"/>
      <c r="H277" s="3"/>
      <c r="I277" s="3"/>
      <c r="J277" s="7"/>
      <c r="K277" s="7"/>
      <c r="L277" s="3"/>
    </row>
    <row r="278" spans="1:12" ht="10.5">
      <c r="A278" s="4">
        <v>14</v>
      </c>
      <c r="B278" s="1" t="s">
        <v>109</v>
      </c>
      <c r="C278" s="8" t="s">
        <v>332</v>
      </c>
      <c r="D278" s="11">
        <v>0</v>
      </c>
      <c r="F278" s="3"/>
      <c r="G278" s="3">
        <f>ROUND(SUMIF(Определители!I44:I46,"=1",'Текущие цены с учетом расхода'!U44:U46),2)</f>
        <v>0</v>
      </c>
      <c r="H278" s="3"/>
      <c r="I278" s="3"/>
      <c r="J278" s="7"/>
      <c r="K278" s="7"/>
      <c r="L278" s="3"/>
    </row>
    <row r="279" spans="1:12" ht="10.5">
      <c r="A279" s="4">
        <v>15</v>
      </c>
      <c r="B279" s="1" t="s">
        <v>110</v>
      </c>
      <c r="C279" s="8" t="s">
        <v>332</v>
      </c>
      <c r="D279" s="11">
        <v>0</v>
      </c>
      <c r="F279" s="3">
        <f>ROUND(SUMIF(Определители!I44:I46,"=1",'Текущие цены с учетом расхода'!V44:V46),2)</f>
        <v>0</v>
      </c>
      <c r="G279" s="3"/>
      <c r="H279" s="3"/>
      <c r="I279" s="3"/>
      <c r="J279" s="7"/>
      <c r="K279" s="7"/>
      <c r="L279" s="3"/>
    </row>
    <row r="280" spans="1:12" ht="10.5">
      <c r="A280" s="4">
        <v>16</v>
      </c>
      <c r="B280" s="1" t="s">
        <v>111</v>
      </c>
      <c r="C280" s="8" t="s">
        <v>332</v>
      </c>
      <c r="D280" s="11">
        <v>0</v>
      </c>
      <c r="F280" s="3" t="e">
        <f>ROUND(СУММЕСЛИ2(Определители!I44:I46,"1",Определители!G44:G46,"1",'Текущие цены с учетом расхода'!B44:B46),2)</f>
        <v>#NAME?</v>
      </c>
      <c r="G280" s="3"/>
      <c r="H280" s="3"/>
      <c r="I280" s="3"/>
      <c r="J280" s="7"/>
      <c r="K280" s="7"/>
      <c r="L280" s="3"/>
    </row>
    <row r="281" spans="1:12" ht="10.5">
      <c r="A281" s="4">
        <v>17</v>
      </c>
      <c r="B281" s="1" t="s">
        <v>112</v>
      </c>
      <c r="C281" s="8" t="s">
        <v>332</v>
      </c>
      <c r="D281" s="11">
        <v>0</v>
      </c>
      <c r="F281" s="3">
        <f>ROUND(SUMIF(Определители!I44:I46,"=1",'Текущие цены с учетом расхода'!H44:H46),2)</f>
        <v>0</v>
      </c>
      <c r="G281" s="3"/>
      <c r="H281" s="3"/>
      <c r="I281" s="3"/>
      <c r="J281" s="7"/>
      <c r="K281" s="7"/>
      <c r="L281" s="3"/>
    </row>
    <row r="282" spans="1:12" ht="10.5">
      <c r="A282" s="4">
        <v>18</v>
      </c>
      <c r="B282" s="1" t="s">
        <v>113</v>
      </c>
      <c r="C282" s="8" t="s">
        <v>332</v>
      </c>
      <c r="D282" s="11">
        <v>0</v>
      </c>
      <c r="F282" s="3">
        <f>ROUND(SUMIF(Определители!I44:I46,"=1",'Текущие цены с учетом расхода'!N44:N46),2)</f>
        <v>0</v>
      </c>
      <c r="G282" s="3"/>
      <c r="H282" s="3"/>
      <c r="I282" s="3"/>
      <c r="J282" s="7"/>
      <c r="K282" s="7"/>
      <c r="L282" s="3"/>
    </row>
    <row r="283" spans="1:12" ht="10.5">
      <c r="A283" s="4">
        <v>19</v>
      </c>
      <c r="B283" s="1" t="s">
        <v>114</v>
      </c>
      <c r="C283" s="8" t="s">
        <v>332</v>
      </c>
      <c r="D283" s="11">
        <v>0</v>
      </c>
      <c r="F283" s="3">
        <f>ROUND(SUMIF(Определители!I44:I46,"=1",'Текущие цены с учетом расхода'!O44:O46),2)</f>
        <v>0</v>
      </c>
      <c r="G283" s="3"/>
      <c r="H283" s="3"/>
      <c r="I283" s="3"/>
      <c r="J283" s="7"/>
      <c r="K283" s="7"/>
      <c r="L283" s="3"/>
    </row>
    <row r="284" spans="1:12" ht="10.5">
      <c r="A284" s="4">
        <v>20</v>
      </c>
      <c r="B284" s="1" t="s">
        <v>105</v>
      </c>
      <c r="C284" s="8" t="s">
        <v>332</v>
      </c>
      <c r="D284" s="11">
        <v>0</v>
      </c>
      <c r="F284" s="3" t="e">
        <f>ROUND(СУММПРОИЗВЕСЛИ(1,Определители!I44:I46," ",'Текущие цены с учетом расхода'!M44:M46,Начисления!I44:I46,0),2)</f>
        <v>#NAME?</v>
      </c>
      <c r="G284" s="3"/>
      <c r="H284" s="3"/>
      <c r="I284" s="3"/>
      <c r="J284" s="7"/>
      <c r="K284" s="7"/>
      <c r="L284" s="3"/>
    </row>
    <row r="285" spans="1:12" ht="10.5">
      <c r="A285" s="4">
        <v>21</v>
      </c>
      <c r="B285" s="1" t="s">
        <v>115</v>
      </c>
      <c r="C285" s="8" t="s">
        <v>333</v>
      </c>
      <c r="D285" s="11">
        <v>0</v>
      </c>
      <c r="F285" s="3">
        <f>ROUND((F276+F282+F283),2)</f>
        <v>0</v>
      </c>
      <c r="G285" s="3"/>
      <c r="H285" s="3"/>
      <c r="I285" s="3"/>
      <c r="J285" s="7"/>
      <c r="K285" s="7"/>
      <c r="L285" s="3"/>
    </row>
    <row r="286" spans="1:12" ht="10.5">
      <c r="A286" s="4">
        <v>22</v>
      </c>
      <c r="B286" s="1" t="s">
        <v>116</v>
      </c>
      <c r="C286" s="8" t="s">
        <v>332</v>
      </c>
      <c r="D286" s="11">
        <v>0</v>
      </c>
      <c r="F286" s="3">
        <f>ROUND(SUMIF(Определители!I44:I46,"=2",'Текущие цены с учетом расхода'!B44:B46),2)</f>
        <v>55488.47</v>
      </c>
      <c r="G286" s="3">
        <f>ROUND(SUMIF(Определители!I44:I46,"=2",'Текущие цены с учетом расхода'!C44:C46),2)</f>
        <v>18940.43</v>
      </c>
      <c r="H286" s="3">
        <f>ROUND(SUMIF(Определители!I44:I46,"=2",'Текущие цены с учетом расхода'!D44:D46),2)</f>
        <v>1404.43</v>
      </c>
      <c r="I286" s="3">
        <f>ROUND(SUMIF(Определители!I44:I46,"=2",'Текущие цены с учетом расхода'!E44:E46),2)</f>
        <v>811.34</v>
      </c>
      <c r="J286" s="7" t="e">
        <f>ROUND(SUMIF(Определители!I44:I46,"=2",'Текущие цены с учетом расхода'!I44:I46),8)</f>
        <v>#NAME?</v>
      </c>
      <c r="K286" s="7" t="e">
        <f>ROUND(SUMIF(Определители!I44:I46,"=2",'Текущие цены с учетом расхода'!K44:K46),8)</f>
        <v>#NAME?</v>
      </c>
      <c r="L286" s="3">
        <f>ROUND(SUMIF(Определители!I44:I46,"=2",'Текущие цены с учетом расхода'!F44:F46),2)</f>
        <v>35143.61</v>
      </c>
    </row>
    <row r="287" spans="1:12" ht="10.5">
      <c r="A287" s="4">
        <v>23</v>
      </c>
      <c r="B287" s="1" t="s">
        <v>108</v>
      </c>
      <c r="C287" s="8" t="s">
        <v>332</v>
      </c>
      <c r="D287" s="11">
        <v>0</v>
      </c>
      <c r="F287" s="3"/>
      <c r="G287" s="3"/>
      <c r="H287" s="3"/>
      <c r="I287" s="3"/>
      <c r="J287" s="7"/>
      <c r="K287" s="7"/>
      <c r="L287" s="3"/>
    </row>
    <row r="288" spans="1:12" ht="10.5">
      <c r="A288" s="4">
        <v>24</v>
      </c>
      <c r="B288" s="1" t="s">
        <v>117</v>
      </c>
      <c r="C288" s="8" t="s">
        <v>332</v>
      </c>
      <c r="D288" s="11">
        <v>0</v>
      </c>
      <c r="F288" s="3" t="e">
        <f>ROUND(СУММЕСЛИ2(Определители!I44:I46,"2",Определители!G44:G46,"1",'Текущие цены с учетом расхода'!B44:B46),2)</f>
        <v>#NAME?</v>
      </c>
      <c r="G288" s="3"/>
      <c r="H288" s="3"/>
      <c r="I288" s="3"/>
      <c r="J288" s="7"/>
      <c r="K288" s="7"/>
      <c r="L288" s="3"/>
    </row>
    <row r="289" spans="1:12" ht="10.5">
      <c r="A289" s="4">
        <v>25</v>
      </c>
      <c r="B289" s="1" t="s">
        <v>112</v>
      </c>
      <c r="C289" s="8" t="s">
        <v>332</v>
      </c>
      <c r="D289" s="11">
        <v>0</v>
      </c>
      <c r="F289" s="3">
        <f>ROUND(SUMIF(Определители!I44:I46,"=2",'Текущие цены с учетом расхода'!H44:H46),2)</f>
        <v>0</v>
      </c>
      <c r="G289" s="3"/>
      <c r="H289" s="3"/>
      <c r="I289" s="3"/>
      <c r="J289" s="7"/>
      <c r="K289" s="7"/>
      <c r="L289" s="3"/>
    </row>
    <row r="290" spans="1:12" ht="10.5">
      <c r="A290" s="4">
        <v>26</v>
      </c>
      <c r="B290" s="1" t="s">
        <v>113</v>
      </c>
      <c r="C290" s="8" t="s">
        <v>332</v>
      </c>
      <c r="D290" s="11">
        <v>0</v>
      </c>
      <c r="F290" s="3">
        <f>ROUND(SUMIF(Определители!I44:I46,"=2",'Текущие цены с учетом расхода'!N44:N46),2)</f>
        <v>17171.21</v>
      </c>
      <c r="G290" s="3"/>
      <c r="H290" s="3"/>
      <c r="I290" s="3"/>
      <c r="J290" s="7"/>
      <c r="K290" s="7"/>
      <c r="L290" s="3"/>
    </row>
    <row r="291" spans="1:12" ht="10.5">
      <c r="A291" s="4">
        <v>27</v>
      </c>
      <c r="B291" s="1" t="s">
        <v>114</v>
      </c>
      <c r="C291" s="8" t="s">
        <v>332</v>
      </c>
      <c r="D291" s="11">
        <v>0</v>
      </c>
      <c r="F291" s="3">
        <f>ROUND(SUMIF(Определители!I44:I46,"=2",'Текущие цены с учетом расхода'!O44:O46),2)</f>
        <v>10234.41</v>
      </c>
      <c r="G291" s="3"/>
      <c r="H291" s="3"/>
      <c r="I291" s="3"/>
      <c r="J291" s="7"/>
      <c r="K291" s="7"/>
      <c r="L291" s="3"/>
    </row>
    <row r="292" spans="1:12" ht="10.5">
      <c r="A292" s="4">
        <v>28</v>
      </c>
      <c r="B292" s="1" t="s">
        <v>120</v>
      </c>
      <c r="C292" s="8" t="s">
        <v>333</v>
      </c>
      <c r="D292" s="11">
        <v>0</v>
      </c>
      <c r="F292" s="3">
        <f>ROUND((F286+F290+F291),2)</f>
        <v>82894.09</v>
      </c>
      <c r="G292" s="3"/>
      <c r="H292" s="3"/>
      <c r="I292" s="3"/>
      <c r="J292" s="7"/>
      <c r="K292" s="7"/>
      <c r="L292" s="3"/>
    </row>
    <row r="293" spans="1:12" ht="10.5">
      <c r="A293" s="4">
        <v>29</v>
      </c>
      <c r="B293" s="1" t="s">
        <v>121</v>
      </c>
      <c r="C293" s="8" t="s">
        <v>332</v>
      </c>
      <c r="D293" s="11">
        <v>0</v>
      </c>
      <c r="F293" s="3">
        <f>ROUND(SUMIF(Определители!I44:I46,"=3",'Текущие цены с учетом расхода'!B44:B46),2)</f>
        <v>0</v>
      </c>
      <c r="G293" s="3">
        <f>ROUND(SUMIF(Определители!I44:I46,"=3",'Текущие цены с учетом расхода'!C44:C46),2)</f>
        <v>0</v>
      </c>
      <c r="H293" s="3">
        <f>ROUND(SUMIF(Определители!I44:I46,"=3",'Текущие цены с учетом расхода'!D44:D46),2)</f>
        <v>0</v>
      </c>
      <c r="I293" s="3">
        <f>ROUND(SUMIF(Определители!I44:I46,"=3",'Текущие цены с учетом расхода'!E44:E46),2)</f>
        <v>0</v>
      </c>
      <c r="J293" s="7">
        <f>ROUND(SUMIF(Определители!I44:I46,"=3",'Текущие цены с учетом расхода'!I44:I46),8)</f>
        <v>0</v>
      </c>
      <c r="K293" s="7">
        <f>ROUND(SUMIF(Определители!I44:I46,"=3",'Текущие цены с учетом расхода'!K44:K46),8)</f>
        <v>0</v>
      </c>
      <c r="L293" s="3">
        <f>ROUND(SUMIF(Определители!I44:I46,"=3",'Текущие цены с учетом расхода'!F44:F46),2)</f>
        <v>0</v>
      </c>
    </row>
    <row r="294" spans="1:12" ht="10.5">
      <c r="A294" s="4">
        <v>30</v>
      </c>
      <c r="B294" s="1" t="s">
        <v>112</v>
      </c>
      <c r="C294" s="8" t="s">
        <v>332</v>
      </c>
      <c r="D294" s="11">
        <v>0</v>
      </c>
      <c r="F294" s="3">
        <f>ROUND(SUMIF(Определители!I44:I46,"=3",'Текущие цены с учетом расхода'!H44:H46),2)</f>
        <v>0</v>
      </c>
      <c r="G294" s="3"/>
      <c r="H294" s="3"/>
      <c r="I294" s="3"/>
      <c r="J294" s="7"/>
      <c r="K294" s="7"/>
      <c r="L294" s="3"/>
    </row>
    <row r="295" spans="1:12" ht="10.5">
      <c r="A295" s="4">
        <v>31</v>
      </c>
      <c r="B295" s="1" t="s">
        <v>113</v>
      </c>
      <c r="C295" s="8" t="s">
        <v>332</v>
      </c>
      <c r="D295" s="11">
        <v>0</v>
      </c>
      <c r="F295" s="3">
        <f>ROUND(SUMIF(Определители!I44:I46,"=3",'Текущие цены с учетом расхода'!N44:N46),2)</f>
        <v>0</v>
      </c>
      <c r="G295" s="3"/>
      <c r="H295" s="3"/>
      <c r="I295" s="3"/>
      <c r="J295" s="7"/>
      <c r="K295" s="7"/>
      <c r="L295" s="3"/>
    </row>
    <row r="296" spans="1:12" ht="10.5">
      <c r="A296" s="4">
        <v>32</v>
      </c>
      <c r="B296" s="1" t="s">
        <v>114</v>
      </c>
      <c r="C296" s="8" t="s">
        <v>332</v>
      </c>
      <c r="D296" s="11">
        <v>0</v>
      </c>
      <c r="F296" s="3">
        <f>ROUND(SUMIF(Определители!I44:I46,"=3",'Текущие цены с учетом расхода'!O44:O46),2)</f>
        <v>0</v>
      </c>
      <c r="G296" s="3"/>
      <c r="H296" s="3"/>
      <c r="I296" s="3"/>
      <c r="J296" s="7"/>
      <c r="K296" s="7"/>
      <c r="L296" s="3"/>
    </row>
    <row r="297" spans="1:12" ht="10.5">
      <c r="A297" s="4">
        <v>33</v>
      </c>
      <c r="B297" s="1" t="s">
        <v>122</v>
      </c>
      <c r="C297" s="8" t="s">
        <v>333</v>
      </c>
      <c r="D297" s="11">
        <v>0</v>
      </c>
      <c r="F297" s="3">
        <f>ROUND((F293+F295+F296),2)</f>
        <v>0</v>
      </c>
      <c r="G297" s="3"/>
      <c r="H297" s="3"/>
      <c r="I297" s="3"/>
      <c r="J297" s="7"/>
      <c r="K297" s="7"/>
      <c r="L297" s="3"/>
    </row>
    <row r="298" spans="1:12" ht="10.5">
      <c r="A298" s="4">
        <v>34</v>
      </c>
      <c r="B298" s="1" t="s">
        <v>123</v>
      </c>
      <c r="C298" s="8" t="s">
        <v>332</v>
      </c>
      <c r="D298" s="11">
        <v>0</v>
      </c>
      <c r="F298" s="3">
        <f>ROUND(SUMIF(Определители!I44:I46,"=4",'Текущие цены с учетом расхода'!B44:B46),2)</f>
        <v>0</v>
      </c>
      <c r="G298" s="3">
        <f>ROUND(SUMIF(Определители!I44:I46,"=4",'Текущие цены с учетом расхода'!C44:C46),2)</f>
        <v>0</v>
      </c>
      <c r="H298" s="3">
        <f>ROUND(SUMIF(Определители!I44:I46,"=4",'Текущие цены с учетом расхода'!D44:D46),2)</f>
        <v>0</v>
      </c>
      <c r="I298" s="3">
        <f>ROUND(SUMIF(Определители!I44:I46,"=4",'Текущие цены с учетом расхода'!E44:E46),2)</f>
        <v>0</v>
      </c>
      <c r="J298" s="7">
        <f>ROUND(SUMIF(Определители!I44:I46,"=4",'Текущие цены с учетом расхода'!I44:I46),8)</f>
        <v>0</v>
      </c>
      <c r="K298" s="7">
        <f>ROUND(SUMIF(Определители!I44:I46,"=4",'Текущие цены с учетом расхода'!K44:K46),8)</f>
        <v>0</v>
      </c>
      <c r="L298" s="3">
        <f>ROUND(SUMIF(Определители!I44:I46,"=4",'Текущие цены с учетом расхода'!F44:F46),2)</f>
        <v>0</v>
      </c>
    </row>
    <row r="299" spans="1:12" ht="10.5">
      <c r="A299" s="4">
        <v>35</v>
      </c>
      <c r="B299" s="1" t="s">
        <v>108</v>
      </c>
      <c r="C299" s="8" t="s">
        <v>332</v>
      </c>
      <c r="D299" s="11">
        <v>0</v>
      </c>
      <c r="F299" s="3"/>
      <c r="G299" s="3"/>
      <c r="H299" s="3"/>
      <c r="I299" s="3"/>
      <c r="J299" s="7"/>
      <c r="K299" s="7"/>
      <c r="L299" s="3"/>
    </row>
    <row r="300" spans="1:12" ht="10.5">
      <c r="A300" s="4">
        <v>36</v>
      </c>
      <c r="B300" s="1" t="s">
        <v>124</v>
      </c>
      <c r="C300" s="8" t="s">
        <v>332</v>
      </c>
      <c r="D300" s="11">
        <v>0</v>
      </c>
      <c r="F300" s="3"/>
      <c r="G300" s="3"/>
      <c r="H300" s="3"/>
      <c r="I300" s="3"/>
      <c r="J300" s="7"/>
      <c r="K300" s="7"/>
      <c r="L300" s="3"/>
    </row>
    <row r="301" spans="1:12" ht="10.5">
      <c r="A301" s="4">
        <v>37</v>
      </c>
      <c r="B301" s="1" t="s">
        <v>112</v>
      </c>
      <c r="C301" s="8" t="s">
        <v>332</v>
      </c>
      <c r="D301" s="11">
        <v>0</v>
      </c>
      <c r="F301" s="3">
        <f>ROUND(SUMIF(Определители!I44:I46,"=4",'Текущие цены с учетом расхода'!H44:H46),2)</f>
        <v>0</v>
      </c>
      <c r="G301" s="3"/>
      <c r="H301" s="3"/>
      <c r="I301" s="3"/>
      <c r="J301" s="7"/>
      <c r="K301" s="7"/>
      <c r="L301" s="3"/>
    </row>
    <row r="302" spans="1:12" ht="10.5">
      <c r="A302" s="4">
        <v>38</v>
      </c>
      <c r="B302" s="1" t="s">
        <v>113</v>
      </c>
      <c r="C302" s="8" t="s">
        <v>332</v>
      </c>
      <c r="D302" s="11">
        <v>0</v>
      </c>
      <c r="F302" s="3">
        <f>ROUND(SUMIF(Определители!I44:I46,"=4",'Текущие цены с учетом расхода'!N44:N46),2)</f>
        <v>0</v>
      </c>
      <c r="G302" s="3"/>
      <c r="H302" s="3"/>
      <c r="I302" s="3"/>
      <c r="J302" s="7"/>
      <c r="K302" s="7"/>
      <c r="L302" s="3"/>
    </row>
    <row r="303" spans="1:12" ht="10.5">
      <c r="A303" s="4">
        <v>39</v>
      </c>
      <c r="B303" s="1" t="s">
        <v>114</v>
      </c>
      <c r="C303" s="8" t="s">
        <v>332</v>
      </c>
      <c r="D303" s="11">
        <v>0</v>
      </c>
      <c r="F303" s="3">
        <f>ROUND(SUMIF(Определители!I44:I46,"=4",'Текущие цены с учетом расхода'!O44:O46),2)</f>
        <v>0</v>
      </c>
      <c r="G303" s="3"/>
      <c r="H303" s="3"/>
      <c r="I303" s="3"/>
      <c r="J303" s="7"/>
      <c r="K303" s="7"/>
      <c r="L303" s="3"/>
    </row>
    <row r="304" spans="1:12" ht="10.5">
      <c r="A304" s="4">
        <v>40</v>
      </c>
      <c r="B304" s="1" t="s">
        <v>105</v>
      </c>
      <c r="C304" s="8" t="s">
        <v>332</v>
      </c>
      <c r="D304" s="11">
        <v>0</v>
      </c>
      <c r="F304" s="3" t="e">
        <f>ROUND(СУММПРОИЗВЕСЛИ(1,Определители!I44:I46," ",'Текущие цены с учетом расхода'!M44:M46,Начисления!I44:I46,0),2)</f>
        <v>#NAME?</v>
      </c>
      <c r="G304" s="3"/>
      <c r="H304" s="3"/>
      <c r="I304" s="3"/>
      <c r="J304" s="7"/>
      <c r="K304" s="7"/>
      <c r="L304" s="3"/>
    </row>
    <row r="305" spans="1:12" ht="10.5">
      <c r="A305" s="4">
        <v>41</v>
      </c>
      <c r="B305" s="1" t="s">
        <v>125</v>
      </c>
      <c r="C305" s="8" t="s">
        <v>333</v>
      </c>
      <c r="D305" s="11">
        <v>0</v>
      </c>
      <c r="F305" s="3">
        <f>ROUND((F298+F302+F303),2)</f>
        <v>0</v>
      </c>
      <c r="G305" s="3"/>
      <c r="H305" s="3"/>
      <c r="I305" s="3"/>
      <c r="J305" s="7"/>
      <c r="K305" s="7"/>
      <c r="L305" s="3"/>
    </row>
    <row r="306" spans="1:12" ht="10.5">
      <c r="A306" s="4">
        <v>42</v>
      </c>
      <c r="B306" s="1" t="s">
        <v>126</v>
      </c>
      <c r="C306" s="8" t="s">
        <v>332</v>
      </c>
      <c r="D306" s="11">
        <v>0</v>
      </c>
      <c r="F306" s="3">
        <f>ROUND(SUMIF(Определители!I44:I46,"=5",'Текущие цены с учетом расхода'!B44:B46),2)</f>
        <v>0</v>
      </c>
      <c r="G306" s="3">
        <f>ROUND(SUMIF(Определители!I44:I46,"=5",'Текущие цены с учетом расхода'!C44:C46),2)</f>
        <v>0</v>
      </c>
      <c r="H306" s="3">
        <f>ROUND(SUMIF(Определители!I44:I46,"=5",'Текущие цены с учетом расхода'!D44:D46),2)</f>
        <v>0</v>
      </c>
      <c r="I306" s="3">
        <f>ROUND(SUMIF(Определители!I44:I46,"=5",'Текущие цены с учетом расхода'!E44:E46),2)</f>
        <v>0</v>
      </c>
      <c r="J306" s="7">
        <f>ROUND(SUMIF(Определители!I44:I46,"=5",'Текущие цены с учетом расхода'!I44:I46),8)</f>
        <v>0</v>
      </c>
      <c r="K306" s="7">
        <f>ROUND(SUMIF(Определители!I44:I46,"=5",'Текущие цены с учетом расхода'!K44:K46),8)</f>
        <v>0</v>
      </c>
      <c r="L306" s="3">
        <f>ROUND(SUMIF(Определители!I44:I46,"=5",'Текущие цены с учетом расхода'!F44:F46),2)</f>
        <v>0</v>
      </c>
    </row>
    <row r="307" spans="1:12" ht="10.5">
      <c r="A307" s="4">
        <v>43</v>
      </c>
      <c r="B307" s="1" t="s">
        <v>112</v>
      </c>
      <c r="C307" s="8" t="s">
        <v>332</v>
      </c>
      <c r="D307" s="11">
        <v>0</v>
      </c>
      <c r="F307" s="3">
        <f>ROUND(SUMIF(Определители!I44:I46,"=5",'Текущие цены с учетом расхода'!H44:H46),2)</f>
        <v>0</v>
      </c>
      <c r="G307" s="3"/>
      <c r="H307" s="3"/>
      <c r="I307" s="3"/>
      <c r="J307" s="7"/>
      <c r="K307" s="7"/>
      <c r="L307" s="3"/>
    </row>
    <row r="308" spans="1:12" ht="10.5">
      <c r="A308" s="4">
        <v>44</v>
      </c>
      <c r="B308" s="1" t="s">
        <v>113</v>
      </c>
      <c r="C308" s="8" t="s">
        <v>332</v>
      </c>
      <c r="D308" s="11">
        <v>0</v>
      </c>
      <c r="F308" s="3">
        <f>ROUND(SUMIF(Определители!I44:I46,"=5",'Текущие цены с учетом расхода'!N44:N46),2)</f>
        <v>0</v>
      </c>
      <c r="G308" s="3"/>
      <c r="H308" s="3"/>
      <c r="I308" s="3"/>
      <c r="J308" s="7"/>
      <c r="K308" s="7"/>
      <c r="L308" s="3"/>
    </row>
    <row r="309" spans="1:12" ht="10.5">
      <c r="A309" s="4">
        <v>45</v>
      </c>
      <c r="B309" s="1" t="s">
        <v>114</v>
      </c>
      <c r="C309" s="8" t="s">
        <v>332</v>
      </c>
      <c r="D309" s="11">
        <v>0</v>
      </c>
      <c r="F309" s="3">
        <f>ROUND(SUMIF(Определители!I44:I46,"=5",'Текущие цены с учетом расхода'!O44:O46),2)</f>
        <v>0</v>
      </c>
      <c r="G309" s="3"/>
      <c r="H309" s="3"/>
      <c r="I309" s="3"/>
      <c r="J309" s="7"/>
      <c r="K309" s="7"/>
      <c r="L309" s="3"/>
    </row>
    <row r="310" spans="1:12" ht="10.5">
      <c r="A310" s="4">
        <v>46</v>
      </c>
      <c r="B310" s="1" t="s">
        <v>127</v>
      </c>
      <c r="C310" s="8" t="s">
        <v>333</v>
      </c>
      <c r="D310" s="11">
        <v>0</v>
      </c>
      <c r="F310" s="3">
        <f>ROUND((F306+F308+F309),2)</f>
        <v>0</v>
      </c>
      <c r="G310" s="3"/>
      <c r="H310" s="3"/>
      <c r="I310" s="3"/>
      <c r="J310" s="7"/>
      <c r="K310" s="7"/>
      <c r="L310" s="3"/>
    </row>
    <row r="311" spans="1:12" ht="10.5">
      <c r="A311" s="4">
        <v>47</v>
      </c>
      <c r="B311" s="1" t="s">
        <v>128</v>
      </c>
      <c r="C311" s="8" t="s">
        <v>332</v>
      </c>
      <c r="D311" s="11">
        <v>0</v>
      </c>
      <c r="F311" s="3">
        <f>ROUND(SUMIF(Определители!I44:I46,"=6",'Текущие цены с учетом расхода'!B44:B46),2)</f>
        <v>0</v>
      </c>
      <c r="G311" s="3">
        <f>ROUND(SUMIF(Определители!I44:I46,"=6",'Текущие цены с учетом расхода'!C44:C46),2)</f>
        <v>0</v>
      </c>
      <c r="H311" s="3">
        <f>ROUND(SUMIF(Определители!I44:I46,"=6",'Текущие цены с учетом расхода'!D44:D46),2)</f>
        <v>0</v>
      </c>
      <c r="I311" s="3">
        <f>ROUND(SUMIF(Определители!I44:I46,"=6",'Текущие цены с учетом расхода'!E44:E46),2)</f>
        <v>0</v>
      </c>
      <c r="J311" s="7">
        <f>ROUND(SUMIF(Определители!I44:I46,"=6",'Текущие цены с учетом расхода'!I44:I46),8)</f>
        <v>0</v>
      </c>
      <c r="K311" s="7">
        <f>ROUND(SUMIF(Определители!I44:I46,"=6",'Текущие цены с учетом расхода'!K44:K46),8)</f>
        <v>0</v>
      </c>
      <c r="L311" s="3">
        <f>ROUND(SUMIF(Определители!I44:I46,"=6",'Текущие цены с учетом расхода'!F44:F46),2)</f>
        <v>0</v>
      </c>
    </row>
    <row r="312" spans="1:12" ht="10.5">
      <c r="A312" s="4">
        <v>48</v>
      </c>
      <c r="B312" s="1" t="s">
        <v>112</v>
      </c>
      <c r="C312" s="8" t="s">
        <v>332</v>
      </c>
      <c r="D312" s="11">
        <v>0</v>
      </c>
      <c r="F312" s="3">
        <f>ROUND(SUMIF(Определители!I44:I46,"=6",'Текущие цены с учетом расхода'!H44:H46),2)</f>
        <v>0</v>
      </c>
      <c r="G312" s="3"/>
      <c r="H312" s="3"/>
      <c r="I312" s="3"/>
      <c r="J312" s="7"/>
      <c r="K312" s="7"/>
      <c r="L312" s="3"/>
    </row>
    <row r="313" spans="1:12" ht="10.5">
      <c r="A313" s="4">
        <v>49</v>
      </c>
      <c r="B313" s="1" t="s">
        <v>113</v>
      </c>
      <c r="C313" s="8" t="s">
        <v>332</v>
      </c>
      <c r="D313" s="11">
        <v>0</v>
      </c>
      <c r="F313" s="3">
        <f>ROUND(SUMIF(Определители!I44:I46,"=6",'Текущие цены с учетом расхода'!N44:N46),2)</f>
        <v>0</v>
      </c>
      <c r="G313" s="3"/>
      <c r="H313" s="3"/>
      <c r="I313" s="3"/>
      <c r="J313" s="7"/>
      <c r="K313" s="7"/>
      <c r="L313" s="3"/>
    </row>
    <row r="314" spans="1:12" ht="10.5">
      <c r="A314" s="4">
        <v>50</v>
      </c>
      <c r="B314" s="1" t="s">
        <v>114</v>
      </c>
      <c r="C314" s="8" t="s">
        <v>332</v>
      </c>
      <c r="D314" s="11">
        <v>0</v>
      </c>
      <c r="F314" s="3">
        <f>ROUND(SUMIF(Определители!I44:I46,"=6",'Текущие цены с учетом расхода'!O44:O46),2)</f>
        <v>0</v>
      </c>
      <c r="G314" s="3"/>
      <c r="H314" s="3"/>
      <c r="I314" s="3"/>
      <c r="J314" s="7"/>
      <c r="K314" s="7"/>
      <c r="L314" s="3"/>
    </row>
    <row r="315" spans="1:12" ht="10.5">
      <c r="A315" s="4">
        <v>51</v>
      </c>
      <c r="B315" s="1" t="s">
        <v>129</v>
      </c>
      <c r="C315" s="8" t="s">
        <v>333</v>
      </c>
      <c r="D315" s="11">
        <v>0</v>
      </c>
      <c r="F315" s="3">
        <f>ROUND((F311+F313+F314),2)</f>
        <v>0</v>
      </c>
      <c r="G315" s="3"/>
      <c r="H315" s="3"/>
      <c r="I315" s="3"/>
      <c r="J315" s="7"/>
      <c r="K315" s="7"/>
      <c r="L315" s="3"/>
    </row>
    <row r="316" spans="1:12" ht="10.5">
      <c r="A316" s="4">
        <v>52</v>
      </c>
      <c r="B316" s="1" t="s">
        <v>130</v>
      </c>
      <c r="C316" s="8" t="s">
        <v>332</v>
      </c>
      <c r="D316" s="11">
        <v>0</v>
      </c>
      <c r="F316" s="3">
        <f>ROUND(SUMIF(Определители!I44:I46,"=7",'Текущие цены с учетом расхода'!B44:B46),2)</f>
        <v>0</v>
      </c>
      <c r="G316" s="3">
        <f>ROUND(SUMIF(Определители!I44:I46,"=7",'Текущие цены с учетом расхода'!C44:C46),2)</f>
        <v>0</v>
      </c>
      <c r="H316" s="3">
        <f>ROUND(SUMIF(Определители!I44:I46,"=7",'Текущие цены с учетом расхода'!D44:D46),2)</f>
        <v>0</v>
      </c>
      <c r="I316" s="3">
        <f>ROUND(SUMIF(Определители!I44:I46,"=7",'Текущие цены с учетом расхода'!E44:E46),2)</f>
        <v>0</v>
      </c>
      <c r="J316" s="7">
        <f>ROUND(SUMIF(Определители!I44:I46,"=7",'Текущие цены с учетом расхода'!I44:I46),8)</f>
        <v>0</v>
      </c>
      <c r="K316" s="7">
        <f>ROUND(SUMIF(Определители!I44:I46,"=7",'Текущие цены с учетом расхода'!K44:K46),8)</f>
        <v>0</v>
      </c>
      <c r="L316" s="3">
        <f>ROUND(SUMIF(Определители!I44:I46,"=7",'Текущие цены с учетом расхода'!F44:F46),2)</f>
        <v>0</v>
      </c>
    </row>
    <row r="317" spans="1:12" ht="10.5">
      <c r="A317" s="4">
        <v>53</v>
      </c>
      <c r="B317" s="1" t="s">
        <v>108</v>
      </c>
      <c r="C317" s="8" t="s">
        <v>332</v>
      </c>
      <c r="D317" s="11">
        <v>0</v>
      </c>
      <c r="F317" s="3"/>
      <c r="G317" s="3"/>
      <c r="H317" s="3"/>
      <c r="I317" s="3"/>
      <c r="J317" s="7"/>
      <c r="K317" s="7"/>
      <c r="L317" s="3"/>
    </row>
    <row r="318" spans="1:12" ht="10.5">
      <c r="A318" s="4">
        <v>54</v>
      </c>
      <c r="B318" s="1" t="s">
        <v>131</v>
      </c>
      <c r="C318" s="8" t="s">
        <v>332</v>
      </c>
      <c r="D318" s="11">
        <v>0</v>
      </c>
      <c r="F318" s="3" t="e">
        <f>ROUND(СУММЕСЛИ2(Определители!I44:I46,"2",Определители!G44:G46,"1",'Текущие цены с учетом расхода'!B44:B46),2)</f>
        <v>#NAME?</v>
      </c>
      <c r="G318" s="3"/>
      <c r="H318" s="3"/>
      <c r="I318" s="3"/>
      <c r="J318" s="7"/>
      <c r="K318" s="7"/>
      <c r="L318" s="3"/>
    </row>
    <row r="319" spans="1:12" ht="10.5">
      <c r="A319" s="4">
        <v>55</v>
      </c>
      <c r="B319" s="1" t="s">
        <v>112</v>
      </c>
      <c r="C319" s="8" t="s">
        <v>332</v>
      </c>
      <c r="D319" s="11">
        <v>0</v>
      </c>
      <c r="F319" s="3">
        <f>ROUND(SUMIF(Определители!I44:I46,"=7",'Текущие цены с учетом расхода'!H44:H46),2)</f>
        <v>0</v>
      </c>
      <c r="G319" s="3"/>
      <c r="H319" s="3"/>
      <c r="I319" s="3"/>
      <c r="J319" s="7"/>
      <c r="K319" s="7"/>
      <c r="L319" s="3"/>
    </row>
    <row r="320" spans="1:12" ht="10.5">
      <c r="A320" s="4">
        <v>56</v>
      </c>
      <c r="B320" s="1" t="s">
        <v>132</v>
      </c>
      <c r="C320" s="8" t="s">
        <v>332</v>
      </c>
      <c r="D320" s="11">
        <v>0</v>
      </c>
      <c r="F320" s="3">
        <f>ROUND(SUMIF(Определители!I44:I46,"=7",'Текущие цены с учетом расхода'!N44:N46),2)</f>
        <v>0</v>
      </c>
      <c r="G320" s="3"/>
      <c r="H320" s="3"/>
      <c r="I320" s="3"/>
      <c r="J320" s="7"/>
      <c r="K320" s="7"/>
      <c r="L320" s="3"/>
    </row>
    <row r="321" spans="1:12" ht="10.5">
      <c r="A321" s="4">
        <v>57</v>
      </c>
      <c r="B321" s="1" t="s">
        <v>114</v>
      </c>
      <c r="C321" s="8" t="s">
        <v>332</v>
      </c>
      <c r="D321" s="11">
        <v>0</v>
      </c>
      <c r="F321" s="3">
        <f>ROUND(SUMIF(Определители!I44:I46,"=7",'Текущие цены с учетом расхода'!O44:O46),2)</f>
        <v>0</v>
      </c>
      <c r="G321" s="3"/>
      <c r="H321" s="3"/>
      <c r="I321" s="3"/>
      <c r="J321" s="7"/>
      <c r="K321" s="7"/>
      <c r="L321" s="3"/>
    </row>
    <row r="322" spans="1:12" ht="10.5">
      <c r="A322" s="4">
        <v>58</v>
      </c>
      <c r="B322" s="1" t="s">
        <v>133</v>
      </c>
      <c r="C322" s="8" t="s">
        <v>333</v>
      </c>
      <c r="D322" s="11">
        <v>0</v>
      </c>
      <c r="F322" s="3">
        <f>ROUND((F316+F320+F321),2)</f>
        <v>0</v>
      </c>
      <c r="G322" s="3"/>
      <c r="H322" s="3"/>
      <c r="I322" s="3"/>
      <c r="J322" s="7"/>
      <c r="K322" s="7"/>
      <c r="L322" s="3"/>
    </row>
    <row r="323" spans="1:12" ht="10.5">
      <c r="A323" s="4">
        <v>59</v>
      </c>
      <c r="B323" s="1" t="s">
        <v>134</v>
      </c>
      <c r="C323" s="8" t="s">
        <v>332</v>
      </c>
      <c r="D323" s="11">
        <v>0</v>
      </c>
      <c r="F323" s="3">
        <f>ROUND(SUMIF(Определители!I44:I46,"=9",'Текущие цены с учетом расхода'!B44:B46),2)</f>
        <v>0</v>
      </c>
      <c r="G323" s="3">
        <f>ROUND(SUMIF(Определители!I44:I46,"=9",'Текущие цены с учетом расхода'!C44:C46),2)</f>
        <v>0</v>
      </c>
      <c r="H323" s="3">
        <f>ROUND(SUMIF(Определители!I44:I46,"=9",'Текущие цены с учетом расхода'!D44:D46),2)</f>
        <v>0</v>
      </c>
      <c r="I323" s="3">
        <f>ROUND(SUMIF(Определители!I44:I46,"=9",'Текущие цены с учетом расхода'!E44:E46),2)</f>
        <v>0</v>
      </c>
      <c r="J323" s="7">
        <f>ROUND(SUMIF(Определители!I44:I46,"=9",'Текущие цены с учетом расхода'!I44:I46),8)</f>
        <v>0</v>
      </c>
      <c r="K323" s="7">
        <f>ROUND(SUMIF(Определители!I44:I46,"=9",'Текущие цены с учетом расхода'!K44:K46),8)</f>
        <v>0</v>
      </c>
      <c r="L323" s="3">
        <f>ROUND(SUMIF(Определители!I44:I46,"=9",'Текущие цены с учетом расхода'!F44:F46),2)</f>
        <v>0</v>
      </c>
    </row>
    <row r="324" spans="1:12" ht="10.5">
      <c r="A324" s="4">
        <v>60</v>
      </c>
      <c r="B324" s="1" t="s">
        <v>132</v>
      </c>
      <c r="C324" s="8" t="s">
        <v>332</v>
      </c>
      <c r="D324" s="11">
        <v>0</v>
      </c>
      <c r="F324" s="3">
        <f>ROUND(SUMIF(Определители!I44:I46,"=9",'Текущие цены с учетом расхода'!N44:N46),2)</f>
        <v>0</v>
      </c>
      <c r="G324" s="3"/>
      <c r="H324" s="3"/>
      <c r="I324" s="3"/>
      <c r="J324" s="7"/>
      <c r="K324" s="7"/>
      <c r="L324" s="3"/>
    </row>
    <row r="325" spans="1:12" ht="10.5">
      <c r="A325" s="4">
        <v>61</v>
      </c>
      <c r="B325" s="1" t="s">
        <v>114</v>
      </c>
      <c r="C325" s="8" t="s">
        <v>332</v>
      </c>
      <c r="D325" s="11">
        <v>0</v>
      </c>
      <c r="F325" s="3">
        <f>ROUND(SUMIF(Определители!I44:I46,"=9",'Текущие цены с учетом расхода'!O44:O46),2)</f>
        <v>0</v>
      </c>
      <c r="G325" s="3"/>
      <c r="H325" s="3"/>
      <c r="I325" s="3"/>
      <c r="J325" s="7"/>
      <c r="K325" s="7"/>
      <c r="L325" s="3"/>
    </row>
    <row r="326" spans="1:12" ht="10.5">
      <c r="A326" s="4">
        <v>62</v>
      </c>
      <c r="B326" s="1" t="s">
        <v>135</v>
      </c>
      <c r="C326" s="8" t="s">
        <v>333</v>
      </c>
      <c r="D326" s="11">
        <v>0</v>
      </c>
      <c r="F326" s="3">
        <f>ROUND((F323+F324+F325),2)</f>
        <v>0</v>
      </c>
      <c r="G326" s="3"/>
      <c r="H326" s="3"/>
      <c r="I326" s="3"/>
      <c r="J326" s="7"/>
      <c r="K326" s="7"/>
      <c r="L326" s="3"/>
    </row>
    <row r="327" spans="1:12" ht="10.5">
      <c r="A327" s="4">
        <v>63</v>
      </c>
      <c r="B327" s="1" t="s">
        <v>136</v>
      </c>
      <c r="C327" s="8" t="s">
        <v>332</v>
      </c>
      <c r="D327" s="11">
        <v>0</v>
      </c>
      <c r="F327" s="3">
        <f>ROUND(SUMIF(Определители!I44:I46,"=:",'Текущие цены с учетом расхода'!B44:B46),2)</f>
        <v>0</v>
      </c>
      <c r="G327" s="3">
        <f>ROUND(SUMIF(Определители!I44:I46,"=:",'Текущие цены с учетом расхода'!C44:C46),2)</f>
        <v>0</v>
      </c>
      <c r="H327" s="3">
        <f>ROUND(SUMIF(Определители!I44:I46,"=:",'Текущие цены с учетом расхода'!D44:D46),2)</f>
        <v>0</v>
      </c>
      <c r="I327" s="3">
        <f>ROUND(SUMIF(Определители!I44:I46,"=:",'Текущие цены с учетом расхода'!E44:E46),2)</f>
        <v>0</v>
      </c>
      <c r="J327" s="7">
        <f>ROUND(SUMIF(Определители!I44:I46,"=:",'Текущие цены с учетом расхода'!I44:I46),8)</f>
        <v>0</v>
      </c>
      <c r="K327" s="7">
        <f>ROUND(SUMIF(Определители!I44:I46,"=:",'Текущие цены с учетом расхода'!K44:K46),8)</f>
        <v>0</v>
      </c>
      <c r="L327" s="3">
        <f>ROUND(SUMIF(Определители!I44:I46,"=:",'Текущие цены с учетом расхода'!F44:F46),2)</f>
        <v>0</v>
      </c>
    </row>
    <row r="328" spans="1:12" ht="10.5">
      <c r="A328" s="4">
        <v>64</v>
      </c>
      <c r="B328" s="1" t="s">
        <v>112</v>
      </c>
      <c r="C328" s="8" t="s">
        <v>332</v>
      </c>
      <c r="D328" s="11">
        <v>0</v>
      </c>
      <c r="F328" s="3">
        <f>ROUND(SUMIF(Определители!I44:I46,"=:",'Текущие цены с учетом расхода'!H44:H46),2)</f>
        <v>0</v>
      </c>
      <c r="G328" s="3"/>
      <c r="H328" s="3"/>
      <c r="I328" s="3"/>
      <c r="J328" s="7"/>
      <c r="K328" s="7"/>
      <c r="L328" s="3"/>
    </row>
    <row r="329" spans="1:12" ht="10.5">
      <c r="A329" s="4">
        <v>65</v>
      </c>
      <c r="B329" s="1" t="s">
        <v>132</v>
      </c>
      <c r="C329" s="8" t="s">
        <v>332</v>
      </c>
      <c r="D329" s="11">
        <v>0</v>
      </c>
      <c r="F329" s="3">
        <f>ROUND(SUMIF(Определители!I44:I46,"=:",'Текущие цены с учетом расхода'!N44:N46),2)</f>
        <v>0</v>
      </c>
      <c r="G329" s="3"/>
      <c r="H329" s="3"/>
      <c r="I329" s="3"/>
      <c r="J329" s="7"/>
      <c r="K329" s="7"/>
      <c r="L329" s="3"/>
    </row>
    <row r="330" spans="1:12" ht="10.5">
      <c r="A330" s="4">
        <v>66</v>
      </c>
      <c r="B330" s="1" t="s">
        <v>114</v>
      </c>
      <c r="C330" s="8" t="s">
        <v>332</v>
      </c>
      <c r="D330" s="11">
        <v>0</v>
      </c>
      <c r="F330" s="3">
        <f>ROUND(SUMIF(Определители!I44:I46,"=:",'Текущие цены с учетом расхода'!O44:O46),2)</f>
        <v>0</v>
      </c>
      <c r="G330" s="3"/>
      <c r="H330" s="3"/>
      <c r="I330" s="3"/>
      <c r="J330" s="7"/>
      <c r="K330" s="7"/>
      <c r="L330" s="3"/>
    </row>
    <row r="331" spans="1:12" ht="10.5">
      <c r="A331" s="4">
        <v>67</v>
      </c>
      <c r="B331" s="1" t="s">
        <v>137</v>
      </c>
      <c r="C331" s="8" t="s">
        <v>333</v>
      </c>
      <c r="D331" s="11">
        <v>0</v>
      </c>
      <c r="F331" s="3">
        <f>ROUND((F327+F329+F330),2)</f>
        <v>0</v>
      </c>
      <c r="G331" s="3"/>
      <c r="H331" s="3"/>
      <c r="I331" s="3"/>
      <c r="J331" s="7"/>
      <c r="K331" s="7"/>
      <c r="L331" s="3"/>
    </row>
    <row r="332" spans="1:12" ht="10.5">
      <c r="A332" s="4">
        <v>68</v>
      </c>
      <c r="B332" s="1" t="s">
        <v>138</v>
      </c>
      <c r="C332" s="8" t="s">
        <v>332</v>
      </c>
      <c r="D332" s="11">
        <v>0</v>
      </c>
      <c r="F332" s="3">
        <f>ROUND(SUMIF(Определители!I44:I46,"=8",'Текущие цены с учетом расхода'!B44:B46),2)</f>
        <v>0</v>
      </c>
      <c r="G332" s="3">
        <f>ROUND(SUMIF(Определители!I44:I46,"=8",'Текущие цены с учетом расхода'!C44:C46),2)</f>
        <v>0</v>
      </c>
      <c r="H332" s="3">
        <f>ROUND(SUMIF(Определители!I44:I46,"=8",'Текущие цены с учетом расхода'!D44:D46),2)</f>
        <v>0</v>
      </c>
      <c r="I332" s="3">
        <f>ROUND(SUMIF(Определители!I44:I46,"=8",'Текущие цены с учетом расхода'!E44:E46),2)</f>
        <v>0</v>
      </c>
      <c r="J332" s="7">
        <f>ROUND(SUMIF(Определители!I44:I46,"=8",'Текущие цены с учетом расхода'!I44:I46),8)</f>
        <v>0</v>
      </c>
      <c r="K332" s="7">
        <f>ROUND(SUMIF(Определители!I44:I46,"=8",'Текущие цены с учетом расхода'!K44:K46),8)</f>
        <v>0</v>
      </c>
      <c r="L332" s="3">
        <f>ROUND(SUMIF(Определители!I44:I46,"=8",'Текущие цены с учетом расхода'!F44:F46),2)</f>
        <v>0</v>
      </c>
    </row>
    <row r="333" spans="1:12" ht="10.5">
      <c r="A333" s="4">
        <v>69</v>
      </c>
      <c r="B333" s="1" t="s">
        <v>112</v>
      </c>
      <c r="C333" s="8" t="s">
        <v>332</v>
      </c>
      <c r="D333" s="11">
        <v>0</v>
      </c>
      <c r="F333" s="3">
        <f>ROUND(SUMIF(Определители!I44:I46,"=8",'Текущие цены с учетом расхода'!H44:H46),2)</f>
        <v>0</v>
      </c>
      <c r="G333" s="3"/>
      <c r="H333" s="3"/>
      <c r="I333" s="3"/>
      <c r="J333" s="7"/>
      <c r="K333" s="7"/>
      <c r="L333" s="3"/>
    </row>
    <row r="334" spans="1:12" ht="10.5">
      <c r="A334" s="4">
        <v>70</v>
      </c>
      <c r="B334" s="1" t="s">
        <v>224</v>
      </c>
      <c r="C334" s="8" t="s">
        <v>333</v>
      </c>
      <c r="D334" s="11">
        <v>0</v>
      </c>
      <c r="F334" s="3" t="e">
        <f>ROUND((F275+F285+F292+F297+F305+F310+F315+F322+F326+F331+F332),2)</f>
        <v>#NAME?</v>
      </c>
      <c r="G334" s="3">
        <f>ROUND((G275+G285+G292+G297+G305+G310+G315+G322+G326+G331+G332),2)</f>
        <v>0</v>
      </c>
      <c r="H334" s="3">
        <f>ROUND((H275+H285+H292+H297+H305+H310+H315+H322+H326+H331+H332),2)</f>
        <v>0</v>
      </c>
      <c r="I334" s="3">
        <f>ROUND((I275+I285+I292+I297+I305+I310+I315+I322+I326+I331+I332),2)</f>
        <v>0</v>
      </c>
      <c r="J334" s="7">
        <f>ROUND((J275+J285+J292+J297+J305+J310+J315+J322+J326+J331+J332),8)</f>
        <v>0</v>
      </c>
      <c r="K334" s="7">
        <f>ROUND((K275+K285+K292+K297+K305+K310+K315+K322+K326+K331+K332),8)</f>
        <v>0</v>
      </c>
      <c r="L334" s="3">
        <f>ROUND((L275+L285+L292+L297+L305+L310+L315+L322+L326+L331+L332),2)</f>
        <v>0</v>
      </c>
    </row>
    <row r="335" spans="1:12" ht="10.5">
      <c r="A335" s="4">
        <v>71</v>
      </c>
      <c r="B335" s="1" t="s">
        <v>140</v>
      </c>
      <c r="C335" s="8" t="s">
        <v>333</v>
      </c>
      <c r="D335" s="11">
        <v>0</v>
      </c>
      <c r="F335" s="3">
        <f>ROUND((F281+F289+F294+F301+F307+F312+F319+F328+F333),2)</f>
        <v>0</v>
      </c>
      <c r="G335" s="3"/>
      <c r="H335" s="3"/>
      <c r="I335" s="3"/>
      <c r="J335" s="7"/>
      <c r="K335" s="7"/>
      <c r="L335" s="3"/>
    </row>
    <row r="336" spans="1:12" ht="10.5">
      <c r="A336" s="4">
        <v>72</v>
      </c>
      <c r="B336" s="1" t="s">
        <v>141</v>
      </c>
      <c r="C336" s="8" t="s">
        <v>333</v>
      </c>
      <c r="D336" s="11">
        <v>0</v>
      </c>
      <c r="F336" s="3">
        <f>ROUND((F282+F290+F295+F302+F308+F313+F320+F324+F329),2)</f>
        <v>17171.21</v>
      </c>
      <c r="G336" s="3"/>
      <c r="H336" s="3"/>
      <c r="I336" s="3"/>
      <c r="J336" s="7"/>
      <c r="K336" s="7"/>
      <c r="L336" s="3"/>
    </row>
    <row r="337" spans="1:12" ht="10.5">
      <c r="A337" s="4">
        <v>73</v>
      </c>
      <c r="B337" s="1" t="s">
        <v>142</v>
      </c>
      <c r="C337" s="8" t="s">
        <v>333</v>
      </c>
      <c r="D337" s="11">
        <v>0</v>
      </c>
      <c r="F337" s="3">
        <f>ROUND((F283+F291+F296+F303+F309+F314+F321+F325+F330),2)</f>
        <v>10234.41</v>
      </c>
      <c r="G337" s="3"/>
      <c r="H337" s="3"/>
      <c r="I337" s="3"/>
      <c r="J337" s="7"/>
      <c r="K337" s="7"/>
      <c r="L337" s="3"/>
    </row>
    <row r="338" spans="1:12" ht="10.5">
      <c r="A338" s="4">
        <v>74</v>
      </c>
      <c r="B338" s="1" t="s">
        <v>143</v>
      </c>
      <c r="C338" s="8" t="s">
        <v>334</v>
      </c>
      <c r="D338" s="11">
        <v>0</v>
      </c>
      <c r="F338" s="3">
        <f>ROUND(SUM('Текущие цены с учетом расхода'!X44:X46),2)</f>
        <v>0</v>
      </c>
      <c r="G338" s="3"/>
      <c r="H338" s="3"/>
      <c r="I338" s="3"/>
      <c r="J338" s="7"/>
      <c r="K338" s="7"/>
      <c r="L338" s="3">
        <f>ROUND(SUM('Текущие цены с учетом расхода'!X44:X46),2)</f>
        <v>0</v>
      </c>
    </row>
    <row r="339" spans="1:12" ht="10.5">
      <c r="A339" s="4">
        <v>75</v>
      </c>
      <c r="B339" s="1" t="s">
        <v>144</v>
      </c>
      <c r="C339" s="8" t="s">
        <v>334</v>
      </c>
      <c r="D339" s="11">
        <v>0</v>
      </c>
      <c r="F339" s="3">
        <f>ROUND(SUM(G339:N339),2)</f>
        <v>0</v>
      </c>
      <c r="G339" s="3"/>
      <c r="H339" s="3"/>
      <c r="I339" s="3"/>
      <c r="J339" s="7"/>
      <c r="K339" s="7"/>
      <c r="L339" s="3">
        <f>ROUND(SUM('Текущие цены с учетом расхода'!AE44:AE46),2)</f>
        <v>0</v>
      </c>
    </row>
    <row r="340" spans="1:12" ht="10.5">
      <c r="A340" s="4">
        <v>76</v>
      </c>
      <c r="B340" s="1" t="s">
        <v>145</v>
      </c>
      <c r="C340" s="8" t="s">
        <v>334</v>
      </c>
      <c r="D340" s="11">
        <v>0</v>
      </c>
      <c r="F340" s="3">
        <f>ROUND(SUM('Текущие цены с учетом расхода'!C44:C46),2)</f>
        <v>18940.43</v>
      </c>
      <c r="G340" s="3"/>
      <c r="H340" s="3"/>
      <c r="I340" s="3"/>
      <c r="J340" s="7"/>
      <c r="K340" s="7"/>
      <c r="L340" s="3"/>
    </row>
    <row r="341" spans="1:12" ht="10.5">
      <c r="A341" s="4">
        <v>77</v>
      </c>
      <c r="B341" s="1" t="s">
        <v>146</v>
      </c>
      <c r="C341" s="8" t="s">
        <v>334</v>
      </c>
      <c r="D341" s="11">
        <v>0</v>
      </c>
      <c r="F341" s="3">
        <f>ROUND(SUM('Текущие цены с учетом расхода'!E44:E46),2)</f>
        <v>811.34</v>
      </c>
      <c r="G341" s="3"/>
      <c r="H341" s="3"/>
      <c r="I341" s="3"/>
      <c r="J341" s="7"/>
      <c r="K341" s="7"/>
      <c r="L341" s="3"/>
    </row>
    <row r="342" spans="1:12" ht="10.5">
      <c r="A342" s="4">
        <v>78</v>
      </c>
      <c r="B342" s="1" t="s">
        <v>147</v>
      </c>
      <c r="C342" s="8" t="s">
        <v>335</v>
      </c>
      <c r="D342" s="11">
        <v>0</v>
      </c>
      <c r="F342" s="3">
        <f>ROUND((F340+F341),2)</f>
        <v>19751.77</v>
      </c>
      <c r="G342" s="3"/>
      <c r="H342" s="3"/>
      <c r="I342" s="3"/>
      <c r="J342" s="7"/>
      <c r="K342" s="7"/>
      <c r="L342" s="3"/>
    </row>
    <row r="343" spans="1:12" ht="10.5">
      <c r="A343" s="4">
        <v>79</v>
      </c>
      <c r="B343" s="1" t="s">
        <v>148</v>
      </c>
      <c r="C343" s="8" t="s">
        <v>334</v>
      </c>
      <c r="D343" s="11">
        <v>0</v>
      </c>
      <c r="F343" s="3"/>
      <c r="G343" s="3"/>
      <c r="H343" s="3"/>
      <c r="I343" s="3"/>
      <c r="J343" s="7" t="e">
        <f>ROUND(SUM('Текущие цены с учетом расхода'!I44:I46),8)</f>
        <v>#NAME?</v>
      </c>
      <c r="K343" s="7"/>
      <c r="L343" s="3"/>
    </row>
    <row r="344" spans="1:12" ht="10.5">
      <c r="A344" s="4">
        <v>80</v>
      </c>
      <c r="B344" s="1" t="s">
        <v>149</v>
      </c>
      <c r="C344" s="8" t="s">
        <v>334</v>
      </c>
      <c r="D344" s="11">
        <v>0</v>
      </c>
      <c r="F344" s="3"/>
      <c r="G344" s="3"/>
      <c r="H344" s="3"/>
      <c r="I344" s="3"/>
      <c r="J344" s="7" t="e">
        <f>ROUND(SUM('Текущие цены с учетом расхода'!K44:K46),8)</f>
        <v>#NAME?</v>
      </c>
      <c r="K344" s="7"/>
      <c r="L344" s="3"/>
    </row>
    <row r="345" spans="1:12" ht="10.5">
      <c r="A345" s="4">
        <v>81</v>
      </c>
      <c r="B345" s="1" t="s">
        <v>150</v>
      </c>
      <c r="C345" s="8" t="s">
        <v>335</v>
      </c>
      <c r="D345" s="11">
        <v>0</v>
      </c>
      <c r="F345" s="3"/>
      <c r="G345" s="3"/>
      <c r="H345" s="3"/>
      <c r="I345" s="3"/>
      <c r="J345" s="7" t="e">
        <f>ROUND((J343+J344),8)</f>
        <v>#NAME?</v>
      </c>
      <c r="K345" s="7"/>
      <c r="L345" s="3"/>
    </row>
    <row r="347" spans="2:14" ht="10.5">
      <c r="B347" s="83" t="s">
        <v>200</v>
      </c>
      <c r="C347" s="83"/>
      <c r="D347" s="83"/>
      <c r="E347" s="83"/>
      <c r="F347" s="83"/>
      <c r="G347" s="83"/>
      <c r="H347" s="83"/>
      <c r="I347" s="83"/>
      <c r="J347" s="83"/>
      <c r="K347" s="83"/>
      <c r="L347" s="83"/>
      <c r="M347" s="83"/>
      <c r="N347" s="83"/>
    </row>
    <row r="348" spans="2:14" ht="10.5">
      <c r="B348" s="83"/>
      <c r="C348" s="83"/>
      <c r="D348" s="83"/>
      <c r="E348" s="83"/>
      <c r="F348" s="83"/>
      <c r="G348" s="83"/>
      <c r="H348" s="83"/>
      <c r="I348" s="83"/>
      <c r="J348" s="83"/>
      <c r="K348" s="83"/>
      <c r="L348" s="83"/>
      <c r="M348" s="83"/>
      <c r="N348" s="83"/>
    </row>
    <row r="349" spans="1:13" s="5" customFormat="1" ht="10.5">
      <c r="A349" s="2"/>
      <c r="B349" s="5" t="s">
        <v>319</v>
      </c>
      <c r="C349" s="5" t="s">
        <v>320</v>
      </c>
      <c r="D349" s="12" t="s">
        <v>321</v>
      </c>
      <c r="E349" s="5" t="s">
        <v>322</v>
      </c>
      <c r="F349" s="5" t="s">
        <v>323</v>
      </c>
      <c r="G349" s="5" t="s">
        <v>324</v>
      </c>
      <c r="H349" s="5" t="s">
        <v>325</v>
      </c>
      <c r="I349" s="5" t="s">
        <v>326</v>
      </c>
      <c r="J349" s="5" t="s">
        <v>327</v>
      </c>
      <c r="K349" s="5" t="s">
        <v>328</v>
      </c>
      <c r="L349" s="5" t="s">
        <v>329</v>
      </c>
      <c r="M349" s="5" t="s">
        <v>330</v>
      </c>
    </row>
    <row r="350" spans="1:14" ht="10.5">
      <c r="A350" s="4">
        <v>1</v>
      </c>
      <c r="B350" s="1" t="s">
        <v>221</v>
      </c>
      <c r="C350" s="8" t="s">
        <v>331</v>
      </c>
      <c r="D350" s="11">
        <v>0</v>
      </c>
      <c r="E350" s="11"/>
      <c r="F350" s="3">
        <f>ROUND(SUM('Текущие цены с учетом расхода'!B50:B55),2)</f>
        <v>10002.64</v>
      </c>
      <c r="G350" s="3">
        <f>ROUND(SUM('Текущие цены с учетом расхода'!C50:C55),2)</f>
        <v>6272.45</v>
      </c>
      <c r="H350" s="3">
        <f>ROUND(SUM('Текущие цены с учетом расхода'!D50:D55),2)</f>
        <v>325.98</v>
      </c>
      <c r="I350" s="3">
        <f>ROUND(SUM('Текущие цены с учетом расхода'!E50:E55),2)</f>
        <v>230.69</v>
      </c>
      <c r="J350" s="7" t="e">
        <f>ROUND(SUM('Текущие цены с учетом расхода'!I50:I55),8)</f>
        <v>#NAME?</v>
      </c>
      <c r="K350" s="7" t="e">
        <f>ROUND(SUM('Текущие цены с учетом расхода'!K50:K55),8)</f>
        <v>#NAME?</v>
      </c>
      <c r="L350" s="3">
        <f>ROUND(SUM('Текущие цены с учетом расхода'!F50:F55),2)</f>
        <v>3404.21</v>
      </c>
      <c r="N350" s="11"/>
    </row>
    <row r="351" spans="1:12" ht="10.5">
      <c r="A351" s="4">
        <v>2</v>
      </c>
      <c r="B351" s="1" t="s">
        <v>97</v>
      </c>
      <c r="C351" s="8" t="s">
        <v>332</v>
      </c>
      <c r="D351" s="11">
        <v>0</v>
      </c>
      <c r="F351" s="3">
        <f>ROUND(SUMIF(Определители!I50:I55,"= ",'Текущие цены с учетом расхода'!B50:B55),2)</f>
        <v>0</v>
      </c>
      <c r="G351" s="3">
        <f>ROUND(SUMIF(Определители!I50:I55,"= ",'Текущие цены с учетом расхода'!C50:C55),2)</f>
        <v>0</v>
      </c>
      <c r="H351" s="3">
        <f>ROUND(SUMIF(Определители!I50:I55,"= ",'Текущие цены с учетом расхода'!D50:D55),2)</f>
        <v>0</v>
      </c>
      <c r="I351" s="3">
        <f>ROUND(SUMIF(Определители!I50:I55,"= ",'Текущие цены с учетом расхода'!E50:E55),2)</f>
        <v>0</v>
      </c>
      <c r="J351" s="7">
        <f>ROUND(SUMIF(Определители!I50:I55,"= ",'Текущие цены с учетом расхода'!I50:I55),8)</f>
        <v>0</v>
      </c>
      <c r="K351" s="7">
        <f>ROUND(SUMIF(Определители!I50:I55,"= ",'Текущие цены с учетом расхода'!K50:K55),8)</f>
        <v>0</v>
      </c>
      <c r="L351" s="3">
        <f>ROUND(SUMIF(Определители!I50:I55,"= ",'Текущие цены с учетом расхода'!F50:F55),2)</f>
        <v>0</v>
      </c>
    </row>
    <row r="352" spans="1:12" ht="10.5">
      <c r="A352" s="4">
        <v>3</v>
      </c>
      <c r="B352" s="1" t="s">
        <v>98</v>
      </c>
      <c r="C352" s="8" t="s">
        <v>332</v>
      </c>
      <c r="D352" s="11">
        <v>0</v>
      </c>
      <c r="F352" s="3" t="e">
        <f>ROUND(СУММПРОИЗВЕСЛИ(0.01,Определители!I50:I55," ",'Текущие цены с учетом расхода'!B50:B55,Начисления!X50:X55,0),2)</f>
        <v>#NAME?</v>
      </c>
      <c r="G352" s="3"/>
      <c r="H352" s="3"/>
      <c r="I352" s="3"/>
      <c r="J352" s="7"/>
      <c r="K352" s="7"/>
      <c r="L352" s="3"/>
    </row>
    <row r="353" spans="1:12" ht="10.5">
      <c r="A353" s="4">
        <v>4</v>
      </c>
      <c r="B353" s="1" t="s">
        <v>99</v>
      </c>
      <c r="C353" s="8" t="s">
        <v>332</v>
      </c>
      <c r="D353" s="11">
        <v>0</v>
      </c>
      <c r="F353" s="3" t="e">
        <f>ROUND(СУММПРОИЗВЕСЛИ(0.01,Определители!I50:I55," ",'Текущие цены с учетом расхода'!B50:B55,Начисления!Y50:Y55,0),2)</f>
        <v>#NAME?</v>
      </c>
      <c r="G353" s="3"/>
      <c r="H353" s="3"/>
      <c r="I353" s="3"/>
      <c r="J353" s="7"/>
      <c r="K353" s="7"/>
      <c r="L353" s="3"/>
    </row>
    <row r="354" spans="1:12" ht="10.5">
      <c r="A354" s="4">
        <v>5</v>
      </c>
      <c r="B354" s="1" t="s">
        <v>100</v>
      </c>
      <c r="C354" s="8" t="s">
        <v>332</v>
      </c>
      <c r="D354" s="11">
        <v>0</v>
      </c>
      <c r="F354" s="3" t="e">
        <f>ROUND(ТРАНСПРАСХОД(Определители!B50:B55,Определители!H50:H55,Определители!I50:I55,'Текущие цены с учетом расхода'!B50:B55,Начисления!Z50:Z55,Начисления!AA50:AA55),2)</f>
        <v>#NAME?</v>
      </c>
      <c r="G354" s="3"/>
      <c r="H354" s="3"/>
      <c r="I354" s="3"/>
      <c r="J354" s="7"/>
      <c r="K354" s="7"/>
      <c r="L354" s="3"/>
    </row>
    <row r="355" spans="1:12" ht="10.5">
      <c r="A355" s="4">
        <v>6</v>
      </c>
      <c r="B355" s="1" t="s">
        <v>101</v>
      </c>
      <c r="C355" s="8" t="s">
        <v>332</v>
      </c>
      <c r="D355" s="11">
        <v>0</v>
      </c>
      <c r="F355" s="3" t="e">
        <f>ROUND(СУММПРОИЗВЕСЛИ(0.01,Определители!I50:I55," ",'Текущие цены с учетом расхода'!B50:B55,Начисления!AC50:AC55,0),2)</f>
        <v>#NAME?</v>
      </c>
      <c r="G355" s="3"/>
      <c r="H355" s="3"/>
      <c r="I355" s="3"/>
      <c r="J355" s="7"/>
      <c r="K355" s="7"/>
      <c r="L355" s="3"/>
    </row>
    <row r="356" spans="1:12" ht="10.5">
      <c r="A356" s="4">
        <v>7</v>
      </c>
      <c r="B356" s="1" t="s">
        <v>102</v>
      </c>
      <c r="C356" s="8" t="s">
        <v>332</v>
      </c>
      <c r="D356" s="11">
        <v>0</v>
      </c>
      <c r="F356" s="3" t="e">
        <f>ROUND(СУММПРОИЗВЕСЛИ(0.01,Определители!I50:I55," ",'Текущие цены с учетом расхода'!B50:B55,Начисления!AF50:AF55,0),2)</f>
        <v>#NAME?</v>
      </c>
      <c r="G356" s="3"/>
      <c r="H356" s="3"/>
      <c r="I356" s="3"/>
      <c r="J356" s="7"/>
      <c r="K356" s="7"/>
      <c r="L356" s="3"/>
    </row>
    <row r="357" spans="1:12" ht="10.5">
      <c r="A357" s="4">
        <v>8</v>
      </c>
      <c r="B357" s="1" t="s">
        <v>103</v>
      </c>
      <c r="C357" s="8" t="s">
        <v>332</v>
      </c>
      <c r="D357" s="11">
        <v>0</v>
      </c>
      <c r="F357" s="3" t="e">
        <f>ROUND(ЗАГОТСКЛАДРАСХОД(Определители!B50:B55,Определители!H50:H55,Определители!I50:I55,'Текущие цены с учетом расхода'!B50:B55,Начисления!X50:X55,Начисления!Y50:Y55,Начисления!Z50:Z55,Начисления!AA50:AA55,Начисления!AB50:AB55,Начисления!AC50:AC55,Начисления!AF50:AF55),2)</f>
        <v>#NAME?</v>
      </c>
      <c r="G357" s="3"/>
      <c r="H357" s="3"/>
      <c r="I357" s="3"/>
      <c r="J357" s="7"/>
      <c r="K357" s="7"/>
      <c r="L357" s="3"/>
    </row>
    <row r="358" spans="1:12" ht="10.5">
      <c r="A358" s="4">
        <v>9</v>
      </c>
      <c r="B358" s="1" t="s">
        <v>104</v>
      </c>
      <c r="C358" s="8" t="s">
        <v>332</v>
      </c>
      <c r="D358" s="11">
        <v>0</v>
      </c>
      <c r="F358" s="3" t="e">
        <f>ROUND(СУММПРОИЗВЕСЛИ(1,Определители!I50:I55," ",'Текущие цены с учетом расхода'!M50:M55,Начисления!I50:I55,0),2)</f>
        <v>#NAME?</v>
      </c>
      <c r="G358" s="3"/>
      <c r="H358" s="3"/>
      <c r="I358" s="3"/>
      <c r="J358" s="7"/>
      <c r="K358" s="7"/>
      <c r="L358" s="3"/>
    </row>
    <row r="359" spans="1:12" ht="10.5">
      <c r="A359" s="4">
        <v>10</v>
      </c>
      <c r="B359" s="1" t="s">
        <v>105</v>
      </c>
      <c r="C359" s="8" t="s">
        <v>333</v>
      </c>
      <c r="D359" s="11">
        <v>0</v>
      </c>
      <c r="F359" s="3" t="e">
        <f>ROUND((F358+F369+F389),2)</f>
        <v>#NAME?</v>
      </c>
      <c r="G359" s="3"/>
      <c r="H359" s="3"/>
      <c r="I359" s="3"/>
      <c r="J359" s="7"/>
      <c r="K359" s="7"/>
      <c r="L359" s="3"/>
    </row>
    <row r="360" spans="1:12" ht="10.5">
      <c r="A360" s="4">
        <v>11</v>
      </c>
      <c r="B360" s="1" t="s">
        <v>106</v>
      </c>
      <c r="C360" s="8" t="s">
        <v>333</v>
      </c>
      <c r="D360" s="11">
        <v>0</v>
      </c>
      <c r="F360" s="3" t="e">
        <f>ROUND((F351+F352+F353+F354+F355+F356+F357+F359),2)</f>
        <v>#NAME?</v>
      </c>
      <c r="G360" s="3"/>
      <c r="H360" s="3"/>
      <c r="I360" s="3"/>
      <c r="J360" s="7"/>
      <c r="K360" s="7"/>
      <c r="L360" s="3"/>
    </row>
    <row r="361" spans="1:12" ht="10.5">
      <c r="A361" s="4">
        <v>12</v>
      </c>
      <c r="B361" s="1" t="s">
        <v>107</v>
      </c>
      <c r="C361" s="8" t="s">
        <v>332</v>
      </c>
      <c r="D361" s="11">
        <v>0</v>
      </c>
      <c r="F361" s="3">
        <f>ROUND(SUMIF(Определители!I50:I55,"=1",'Текущие цены с учетом расхода'!B50:B55),2)</f>
        <v>0</v>
      </c>
      <c r="G361" s="3">
        <f>ROUND(SUMIF(Определители!I50:I55,"=1",'Текущие цены с учетом расхода'!C50:C55),2)</f>
        <v>0</v>
      </c>
      <c r="H361" s="3">
        <f>ROUND(SUMIF(Определители!I50:I55,"=1",'Текущие цены с учетом расхода'!D50:D55),2)</f>
        <v>0</v>
      </c>
      <c r="I361" s="3">
        <f>ROUND(SUMIF(Определители!I50:I55,"=1",'Текущие цены с учетом расхода'!E50:E55),2)</f>
        <v>0</v>
      </c>
      <c r="J361" s="7">
        <f>ROUND(SUMIF(Определители!I50:I55,"=1",'Текущие цены с учетом расхода'!I50:I55),8)</f>
        <v>0</v>
      </c>
      <c r="K361" s="7">
        <f>ROUND(SUMIF(Определители!I50:I55,"=1",'Текущие цены с учетом расхода'!K50:K55),8)</f>
        <v>0</v>
      </c>
      <c r="L361" s="3">
        <f>ROUND(SUMIF(Определители!I50:I55,"=1",'Текущие цены с учетом расхода'!F50:F55),2)</f>
        <v>0</v>
      </c>
    </row>
    <row r="362" spans="1:12" ht="10.5">
      <c r="A362" s="4">
        <v>13</v>
      </c>
      <c r="B362" s="1" t="s">
        <v>108</v>
      </c>
      <c r="C362" s="8" t="s">
        <v>332</v>
      </c>
      <c r="D362" s="11">
        <v>0</v>
      </c>
      <c r="F362" s="3"/>
      <c r="G362" s="3"/>
      <c r="H362" s="3"/>
      <c r="I362" s="3"/>
      <c r="J362" s="7"/>
      <c r="K362" s="7"/>
      <c r="L362" s="3"/>
    </row>
    <row r="363" spans="1:12" ht="10.5">
      <c r="A363" s="4">
        <v>14</v>
      </c>
      <c r="B363" s="1" t="s">
        <v>109</v>
      </c>
      <c r="C363" s="8" t="s">
        <v>332</v>
      </c>
      <c r="D363" s="11">
        <v>0</v>
      </c>
      <c r="F363" s="3"/>
      <c r="G363" s="3">
        <f>ROUND(SUMIF(Определители!I50:I55,"=1",'Текущие цены с учетом расхода'!U50:U55),2)</f>
        <v>0</v>
      </c>
      <c r="H363" s="3"/>
      <c r="I363" s="3"/>
      <c r="J363" s="7"/>
      <c r="K363" s="7"/>
      <c r="L363" s="3"/>
    </row>
    <row r="364" spans="1:12" ht="10.5">
      <c r="A364" s="4">
        <v>15</v>
      </c>
      <c r="B364" s="1" t="s">
        <v>110</v>
      </c>
      <c r="C364" s="8" t="s">
        <v>332</v>
      </c>
      <c r="D364" s="11">
        <v>0</v>
      </c>
      <c r="F364" s="3">
        <f>ROUND(SUMIF(Определители!I50:I55,"=1",'Текущие цены с учетом расхода'!V50:V55),2)</f>
        <v>0</v>
      </c>
      <c r="G364" s="3"/>
      <c r="H364" s="3"/>
      <c r="I364" s="3"/>
      <c r="J364" s="7"/>
      <c r="K364" s="7"/>
      <c r="L364" s="3"/>
    </row>
    <row r="365" spans="1:12" ht="10.5">
      <c r="A365" s="4">
        <v>16</v>
      </c>
      <c r="B365" s="1" t="s">
        <v>111</v>
      </c>
      <c r="C365" s="8" t="s">
        <v>332</v>
      </c>
      <c r="D365" s="11">
        <v>0</v>
      </c>
      <c r="F365" s="3" t="e">
        <f>ROUND(СУММЕСЛИ2(Определители!I50:I55,"1",Определители!G50:G55,"1",'Текущие цены с учетом расхода'!B50:B55),2)</f>
        <v>#NAME?</v>
      </c>
      <c r="G365" s="3"/>
      <c r="H365" s="3"/>
      <c r="I365" s="3"/>
      <c r="J365" s="7"/>
      <c r="K365" s="7"/>
      <c r="L365" s="3"/>
    </row>
    <row r="366" spans="1:12" ht="10.5">
      <c r="A366" s="4">
        <v>17</v>
      </c>
      <c r="B366" s="1" t="s">
        <v>112</v>
      </c>
      <c r="C366" s="8" t="s">
        <v>332</v>
      </c>
      <c r="D366" s="11">
        <v>0</v>
      </c>
      <c r="F366" s="3">
        <f>ROUND(SUMIF(Определители!I50:I55,"=1",'Текущие цены с учетом расхода'!H50:H55),2)</f>
        <v>0</v>
      </c>
      <c r="G366" s="3"/>
      <c r="H366" s="3"/>
      <c r="I366" s="3"/>
      <c r="J366" s="7"/>
      <c r="K366" s="7"/>
      <c r="L366" s="3"/>
    </row>
    <row r="367" spans="1:12" ht="10.5">
      <c r="A367" s="4">
        <v>18</v>
      </c>
      <c r="B367" s="1" t="s">
        <v>113</v>
      </c>
      <c r="C367" s="8" t="s">
        <v>332</v>
      </c>
      <c r="D367" s="11">
        <v>0</v>
      </c>
      <c r="F367" s="3">
        <f>ROUND(SUMIF(Определители!I50:I55,"=1",'Текущие цены с учетом расхода'!N50:N55),2)</f>
        <v>0</v>
      </c>
      <c r="G367" s="3"/>
      <c r="H367" s="3"/>
      <c r="I367" s="3"/>
      <c r="J367" s="7"/>
      <c r="K367" s="7"/>
      <c r="L367" s="3"/>
    </row>
    <row r="368" spans="1:12" ht="10.5">
      <c r="A368" s="4">
        <v>19</v>
      </c>
      <c r="B368" s="1" t="s">
        <v>114</v>
      </c>
      <c r="C368" s="8" t="s">
        <v>332</v>
      </c>
      <c r="D368" s="11">
        <v>0</v>
      </c>
      <c r="F368" s="3">
        <f>ROUND(SUMIF(Определители!I50:I55,"=1",'Текущие цены с учетом расхода'!O50:O55),2)</f>
        <v>0</v>
      </c>
      <c r="G368" s="3"/>
      <c r="H368" s="3"/>
      <c r="I368" s="3"/>
      <c r="J368" s="7"/>
      <c r="K368" s="7"/>
      <c r="L368" s="3"/>
    </row>
    <row r="369" spans="1:12" ht="10.5">
      <c r="A369" s="4">
        <v>20</v>
      </c>
      <c r="B369" s="1" t="s">
        <v>105</v>
      </c>
      <c r="C369" s="8" t="s">
        <v>332</v>
      </c>
      <c r="D369" s="11">
        <v>0</v>
      </c>
      <c r="F369" s="3" t="e">
        <f>ROUND(СУММПРОИЗВЕСЛИ(1,Определители!I50:I55," ",'Текущие цены с учетом расхода'!M50:M55,Начисления!I50:I55,0),2)</f>
        <v>#NAME?</v>
      </c>
      <c r="G369" s="3"/>
      <c r="H369" s="3"/>
      <c r="I369" s="3"/>
      <c r="J369" s="7"/>
      <c r="K369" s="7"/>
      <c r="L369" s="3"/>
    </row>
    <row r="370" spans="1:12" ht="10.5">
      <c r="A370" s="4">
        <v>21</v>
      </c>
      <c r="B370" s="1" t="s">
        <v>115</v>
      </c>
      <c r="C370" s="8" t="s">
        <v>333</v>
      </c>
      <c r="D370" s="11">
        <v>0</v>
      </c>
      <c r="F370" s="3">
        <f>ROUND((F361+F367+F368),2)</f>
        <v>0</v>
      </c>
      <c r="G370" s="3"/>
      <c r="H370" s="3"/>
      <c r="I370" s="3"/>
      <c r="J370" s="7"/>
      <c r="K370" s="7"/>
      <c r="L370" s="3"/>
    </row>
    <row r="371" spans="1:12" ht="10.5">
      <c r="A371" s="4">
        <v>22</v>
      </c>
      <c r="B371" s="1" t="s">
        <v>116</v>
      </c>
      <c r="C371" s="8" t="s">
        <v>332</v>
      </c>
      <c r="D371" s="11">
        <v>0</v>
      </c>
      <c r="F371" s="3">
        <f>ROUND(SUMIF(Определители!I50:I55,"=2",'Текущие цены с учетом расхода'!B50:B55),2)</f>
        <v>10002.64</v>
      </c>
      <c r="G371" s="3">
        <f>ROUND(SUMIF(Определители!I50:I55,"=2",'Текущие цены с учетом расхода'!C50:C55),2)</f>
        <v>6272.45</v>
      </c>
      <c r="H371" s="3">
        <f>ROUND(SUMIF(Определители!I50:I55,"=2",'Текущие цены с учетом расхода'!D50:D55),2)</f>
        <v>325.98</v>
      </c>
      <c r="I371" s="3">
        <f>ROUND(SUMIF(Определители!I50:I55,"=2",'Текущие цены с учетом расхода'!E50:E55),2)</f>
        <v>230.69</v>
      </c>
      <c r="J371" s="7" t="e">
        <f>ROUND(SUMIF(Определители!I50:I55,"=2",'Текущие цены с учетом расхода'!I50:I55),8)</f>
        <v>#NAME?</v>
      </c>
      <c r="K371" s="7" t="e">
        <f>ROUND(SUMIF(Определители!I50:I55,"=2",'Текущие цены с учетом расхода'!K50:K55),8)</f>
        <v>#NAME?</v>
      </c>
      <c r="L371" s="3">
        <f>ROUND(SUMIF(Определители!I50:I55,"=2",'Текущие цены с учетом расхода'!F50:F55),2)</f>
        <v>3404.21</v>
      </c>
    </row>
    <row r="372" spans="1:12" ht="10.5">
      <c r="A372" s="4">
        <v>23</v>
      </c>
      <c r="B372" s="1" t="s">
        <v>108</v>
      </c>
      <c r="C372" s="8" t="s">
        <v>332</v>
      </c>
      <c r="D372" s="11">
        <v>0</v>
      </c>
      <c r="F372" s="3"/>
      <c r="G372" s="3"/>
      <c r="H372" s="3"/>
      <c r="I372" s="3"/>
      <c r="J372" s="7"/>
      <c r="K372" s="7"/>
      <c r="L372" s="3"/>
    </row>
    <row r="373" spans="1:12" ht="10.5">
      <c r="A373" s="4">
        <v>24</v>
      </c>
      <c r="B373" s="1" t="s">
        <v>117</v>
      </c>
      <c r="C373" s="8" t="s">
        <v>332</v>
      </c>
      <c r="D373" s="11">
        <v>0</v>
      </c>
      <c r="F373" s="3" t="e">
        <f>ROUND(СУММЕСЛИ2(Определители!I50:I55,"2",Определители!G50:G55,"1",'Текущие цены с учетом расхода'!B50:B55),2)</f>
        <v>#NAME?</v>
      </c>
      <c r="G373" s="3"/>
      <c r="H373" s="3"/>
      <c r="I373" s="3"/>
      <c r="J373" s="7"/>
      <c r="K373" s="7"/>
      <c r="L373" s="3"/>
    </row>
    <row r="374" spans="1:12" ht="10.5">
      <c r="A374" s="4">
        <v>25</v>
      </c>
      <c r="B374" s="1" t="s">
        <v>112</v>
      </c>
      <c r="C374" s="8" t="s">
        <v>332</v>
      </c>
      <c r="D374" s="11">
        <v>0</v>
      </c>
      <c r="F374" s="3">
        <f>ROUND(SUMIF(Определители!I50:I55,"=2",'Текущие цены с учетом расхода'!H50:H55),2)</f>
        <v>0</v>
      </c>
      <c r="G374" s="3"/>
      <c r="H374" s="3"/>
      <c r="I374" s="3"/>
      <c r="J374" s="7"/>
      <c r="K374" s="7"/>
      <c r="L374" s="3"/>
    </row>
    <row r="375" spans="1:12" ht="10.5">
      <c r="A375" s="4">
        <v>26</v>
      </c>
      <c r="B375" s="1" t="s">
        <v>113</v>
      </c>
      <c r="C375" s="8" t="s">
        <v>332</v>
      </c>
      <c r="D375" s="11">
        <v>0</v>
      </c>
      <c r="F375" s="3">
        <f>ROUND(SUMIF(Определители!I50:I55,"=2",'Текущие цены с учетом расхода'!N50:N55),2)</f>
        <v>5159.16</v>
      </c>
      <c r="G375" s="3"/>
      <c r="H375" s="3"/>
      <c r="I375" s="3"/>
      <c r="J375" s="7"/>
      <c r="K375" s="7"/>
      <c r="L375" s="3"/>
    </row>
    <row r="376" spans="1:12" ht="10.5">
      <c r="A376" s="4">
        <v>27</v>
      </c>
      <c r="B376" s="1" t="s">
        <v>114</v>
      </c>
      <c r="C376" s="8" t="s">
        <v>332</v>
      </c>
      <c r="D376" s="11">
        <v>0</v>
      </c>
      <c r="F376" s="3">
        <f>ROUND(SUMIF(Определители!I50:I55,"=2",'Текущие цены с учетом расхода'!O50:O55),2)</f>
        <v>2429.39</v>
      </c>
      <c r="G376" s="3"/>
      <c r="H376" s="3"/>
      <c r="I376" s="3"/>
      <c r="J376" s="7"/>
      <c r="K376" s="7"/>
      <c r="L376" s="3"/>
    </row>
    <row r="377" spans="1:12" ht="10.5">
      <c r="A377" s="4">
        <v>28</v>
      </c>
      <c r="B377" s="1" t="s">
        <v>120</v>
      </c>
      <c r="C377" s="8" t="s">
        <v>333</v>
      </c>
      <c r="D377" s="11">
        <v>0</v>
      </c>
      <c r="F377" s="3">
        <f>ROUND((F371+F375+F376),2)</f>
        <v>17591.19</v>
      </c>
      <c r="G377" s="3"/>
      <c r="H377" s="3"/>
      <c r="I377" s="3"/>
      <c r="J377" s="7"/>
      <c r="K377" s="7"/>
      <c r="L377" s="3"/>
    </row>
    <row r="378" spans="1:12" ht="10.5">
      <c r="A378" s="4">
        <v>29</v>
      </c>
      <c r="B378" s="1" t="s">
        <v>121</v>
      </c>
      <c r="C378" s="8" t="s">
        <v>332</v>
      </c>
      <c r="D378" s="11">
        <v>0</v>
      </c>
      <c r="F378" s="3">
        <f>ROUND(SUMIF(Определители!I50:I55,"=3",'Текущие цены с учетом расхода'!B50:B55),2)</f>
        <v>0</v>
      </c>
      <c r="G378" s="3">
        <f>ROUND(SUMIF(Определители!I50:I55,"=3",'Текущие цены с учетом расхода'!C50:C55),2)</f>
        <v>0</v>
      </c>
      <c r="H378" s="3">
        <f>ROUND(SUMIF(Определители!I50:I55,"=3",'Текущие цены с учетом расхода'!D50:D55),2)</f>
        <v>0</v>
      </c>
      <c r="I378" s="3">
        <f>ROUND(SUMIF(Определители!I50:I55,"=3",'Текущие цены с учетом расхода'!E50:E55),2)</f>
        <v>0</v>
      </c>
      <c r="J378" s="7">
        <f>ROUND(SUMIF(Определители!I50:I55,"=3",'Текущие цены с учетом расхода'!I50:I55),8)</f>
        <v>0</v>
      </c>
      <c r="K378" s="7">
        <f>ROUND(SUMIF(Определители!I50:I55,"=3",'Текущие цены с учетом расхода'!K50:K55),8)</f>
        <v>0</v>
      </c>
      <c r="L378" s="3">
        <f>ROUND(SUMIF(Определители!I50:I55,"=3",'Текущие цены с учетом расхода'!F50:F55),2)</f>
        <v>0</v>
      </c>
    </row>
    <row r="379" spans="1:12" ht="10.5">
      <c r="A379" s="4">
        <v>30</v>
      </c>
      <c r="B379" s="1" t="s">
        <v>112</v>
      </c>
      <c r="C379" s="8" t="s">
        <v>332</v>
      </c>
      <c r="D379" s="11">
        <v>0</v>
      </c>
      <c r="F379" s="3">
        <f>ROUND(SUMIF(Определители!I50:I55,"=3",'Текущие цены с учетом расхода'!H50:H55),2)</f>
        <v>0</v>
      </c>
      <c r="G379" s="3"/>
      <c r="H379" s="3"/>
      <c r="I379" s="3"/>
      <c r="J379" s="7"/>
      <c r="K379" s="7"/>
      <c r="L379" s="3"/>
    </row>
    <row r="380" spans="1:12" ht="10.5">
      <c r="A380" s="4">
        <v>31</v>
      </c>
      <c r="B380" s="1" t="s">
        <v>113</v>
      </c>
      <c r="C380" s="8" t="s">
        <v>332</v>
      </c>
      <c r="D380" s="11">
        <v>0</v>
      </c>
      <c r="F380" s="3">
        <f>ROUND(SUMIF(Определители!I50:I55,"=3",'Текущие цены с учетом расхода'!N50:N55),2)</f>
        <v>0</v>
      </c>
      <c r="G380" s="3"/>
      <c r="H380" s="3"/>
      <c r="I380" s="3"/>
      <c r="J380" s="7"/>
      <c r="K380" s="7"/>
      <c r="L380" s="3"/>
    </row>
    <row r="381" spans="1:12" ht="10.5">
      <c r="A381" s="4">
        <v>32</v>
      </c>
      <c r="B381" s="1" t="s">
        <v>114</v>
      </c>
      <c r="C381" s="8" t="s">
        <v>332</v>
      </c>
      <c r="D381" s="11">
        <v>0</v>
      </c>
      <c r="F381" s="3">
        <f>ROUND(SUMIF(Определители!I50:I55,"=3",'Текущие цены с учетом расхода'!O50:O55),2)</f>
        <v>0</v>
      </c>
      <c r="G381" s="3"/>
      <c r="H381" s="3"/>
      <c r="I381" s="3"/>
      <c r="J381" s="7"/>
      <c r="K381" s="7"/>
      <c r="L381" s="3"/>
    </row>
    <row r="382" spans="1:12" ht="10.5">
      <c r="A382" s="4">
        <v>33</v>
      </c>
      <c r="B382" s="1" t="s">
        <v>122</v>
      </c>
      <c r="C382" s="8" t="s">
        <v>333</v>
      </c>
      <c r="D382" s="11">
        <v>0</v>
      </c>
      <c r="F382" s="3">
        <f>ROUND((F378+F380+F381),2)</f>
        <v>0</v>
      </c>
      <c r="G382" s="3"/>
      <c r="H382" s="3"/>
      <c r="I382" s="3"/>
      <c r="J382" s="7"/>
      <c r="K382" s="7"/>
      <c r="L382" s="3"/>
    </row>
    <row r="383" spans="1:12" ht="10.5">
      <c r="A383" s="4">
        <v>34</v>
      </c>
      <c r="B383" s="1" t="s">
        <v>123</v>
      </c>
      <c r="C383" s="8" t="s">
        <v>332</v>
      </c>
      <c r="D383" s="11">
        <v>0</v>
      </c>
      <c r="F383" s="3">
        <f>ROUND(SUMIF(Определители!I50:I55,"=4",'Текущие цены с учетом расхода'!B50:B55),2)</f>
        <v>0</v>
      </c>
      <c r="G383" s="3">
        <f>ROUND(SUMIF(Определители!I50:I55,"=4",'Текущие цены с учетом расхода'!C50:C55),2)</f>
        <v>0</v>
      </c>
      <c r="H383" s="3">
        <f>ROUND(SUMIF(Определители!I50:I55,"=4",'Текущие цены с учетом расхода'!D50:D55),2)</f>
        <v>0</v>
      </c>
      <c r="I383" s="3">
        <f>ROUND(SUMIF(Определители!I50:I55,"=4",'Текущие цены с учетом расхода'!E50:E55),2)</f>
        <v>0</v>
      </c>
      <c r="J383" s="7">
        <f>ROUND(SUMIF(Определители!I50:I55,"=4",'Текущие цены с учетом расхода'!I50:I55),8)</f>
        <v>0</v>
      </c>
      <c r="K383" s="7">
        <f>ROUND(SUMIF(Определители!I50:I55,"=4",'Текущие цены с учетом расхода'!K50:K55),8)</f>
        <v>0</v>
      </c>
      <c r="L383" s="3">
        <f>ROUND(SUMIF(Определители!I50:I55,"=4",'Текущие цены с учетом расхода'!F50:F55),2)</f>
        <v>0</v>
      </c>
    </row>
    <row r="384" spans="1:12" ht="10.5">
      <c r="A384" s="4">
        <v>35</v>
      </c>
      <c r="B384" s="1" t="s">
        <v>108</v>
      </c>
      <c r="C384" s="8" t="s">
        <v>332</v>
      </c>
      <c r="D384" s="11">
        <v>0</v>
      </c>
      <c r="F384" s="3"/>
      <c r="G384" s="3"/>
      <c r="H384" s="3"/>
      <c r="I384" s="3"/>
      <c r="J384" s="7"/>
      <c r="K384" s="7"/>
      <c r="L384" s="3"/>
    </row>
    <row r="385" spans="1:12" ht="10.5">
      <c r="A385" s="4">
        <v>36</v>
      </c>
      <c r="B385" s="1" t="s">
        <v>124</v>
      </c>
      <c r="C385" s="8" t="s">
        <v>332</v>
      </c>
      <c r="D385" s="11">
        <v>0</v>
      </c>
      <c r="F385" s="3"/>
      <c r="G385" s="3"/>
      <c r="H385" s="3"/>
      <c r="I385" s="3"/>
      <c r="J385" s="7"/>
      <c r="K385" s="7"/>
      <c r="L385" s="3"/>
    </row>
    <row r="386" spans="1:12" ht="10.5">
      <c r="A386" s="4">
        <v>37</v>
      </c>
      <c r="B386" s="1" t="s">
        <v>112</v>
      </c>
      <c r="C386" s="8" t="s">
        <v>332</v>
      </c>
      <c r="D386" s="11">
        <v>0</v>
      </c>
      <c r="F386" s="3">
        <f>ROUND(SUMIF(Определители!I50:I55,"=4",'Текущие цены с учетом расхода'!H50:H55),2)</f>
        <v>0</v>
      </c>
      <c r="G386" s="3"/>
      <c r="H386" s="3"/>
      <c r="I386" s="3"/>
      <c r="J386" s="7"/>
      <c r="K386" s="7"/>
      <c r="L386" s="3"/>
    </row>
    <row r="387" spans="1:12" ht="10.5">
      <c r="A387" s="4">
        <v>38</v>
      </c>
      <c r="B387" s="1" t="s">
        <v>113</v>
      </c>
      <c r="C387" s="8" t="s">
        <v>332</v>
      </c>
      <c r="D387" s="11">
        <v>0</v>
      </c>
      <c r="F387" s="3">
        <f>ROUND(SUMIF(Определители!I50:I55,"=4",'Текущие цены с учетом расхода'!N50:N55),2)</f>
        <v>0</v>
      </c>
      <c r="G387" s="3"/>
      <c r="H387" s="3"/>
      <c r="I387" s="3"/>
      <c r="J387" s="7"/>
      <c r="K387" s="7"/>
      <c r="L387" s="3"/>
    </row>
    <row r="388" spans="1:12" ht="10.5">
      <c r="A388" s="4">
        <v>39</v>
      </c>
      <c r="B388" s="1" t="s">
        <v>114</v>
      </c>
      <c r="C388" s="8" t="s">
        <v>332</v>
      </c>
      <c r="D388" s="11">
        <v>0</v>
      </c>
      <c r="F388" s="3">
        <f>ROUND(SUMIF(Определители!I50:I55,"=4",'Текущие цены с учетом расхода'!O50:O55),2)</f>
        <v>0</v>
      </c>
      <c r="G388" s="3"/>
      <c r="H388" s="3"/>
      <c r="I388" s="3"/>
      <c r="J388" s="7"/>
      <c r="K388" s="7"/>
      <c r="L388" s="3"/>
    </row>
    <row r="389" spans="1:12" ht="10.5">
      <c r="A389" s="4">
        <v>40</v>
      </c>
      <c r="B389" s="1" t="s">
        <v>105</v>
      </c>
      <c r="C389" s="8" t="s">
        <v>332</v>
      </c>
      <c r="D389" s="11">
        <v>0</v>
      </c>
      <c r="F389" s="3" t="e">
        <f>ROUND(СУММПРОИЗВЕСЛИ(1,Определители!I50:I55," ",'Текущие цены с учетом расхода'!M50:M55,Начисления!I50:I55,0),2)</f>
        <v>#NAME?</v>
      </c>
      <c r="G389" s="3"/>
      <c r="H389" s="3"/>
      <c r="I389" s="3"/>
      <c r="J389" s="7"/>
      <c r="K389" s="7"/>
      <c r="L389" s="3"/>
    </row>
    <row r="390" spans="1:12" ht="10.5">
      <c r="A390" s="4">
        <v>41</v>
      </c>
      <c r="B390" s="1" t="s">
        <v>125</v>
      </c>
      <c r="C390" s="8" t="s">
        <v>333</v>
      </c>
      <c r="D390" s="11">
        <v>0</v>
      </c>
      <c r="F390" s="3">
        <f>ROUND((F383+F387+F388),2)</f>
        <v>0</v>
      </c>
      <c r="G390" s="3"/>
      <c r="H390" s="3"/>
      <c r="I390" s="3"/>
      <c r="J390" s="7"/>
      <c r="K390" s="7"/>
      <c r="L390" s="3"/>
    </row>
    <row r="391" spans="1:12" ht="10.5">
      <c r="A391" s="4">
        <v>42</v>
      </c>
      <c r="B391" s="1" t="s">
        <v>126</v>
      </c>
      <c r="C391" s="8" t="s">
        <v>332</v>
      </c>
      <c r="D391" s="11">
        <v>0</v>
      </c>
      <c r="F391" s="3">
        <f>ROUND(SUMIF(Определители!I50:I55,"=5",'Текущие цены с учетом расхода'!B50:B55),2)</f>
        <v>0</v>
      </c>
      <c r="G391" s="3">
        <f>ROUND(SUMIF(Определители!I50:I55,"=5",'Текущие цены с учетом расхода'!C50:C55),2)</f>
        <v>0</v>
      </c>
      <c r="H391" s="3">
        <f>ROUND(SUMIF(Определители!I50:I55,"=5",'Текущие цены с учетом расхода'!D50:D55),2)</f>
        <v>0</v>
      </c>
      <c r="I391" s="3">
        <f>ROUND(SUMIF(Определители!I50:I55,"=5",'Текущие цены с учетом расхода'!E50:E55),2)</f>
        <v>0</v>
      </c>
      <c r="J391" s="7">
        <f>ROUND(SUMIF(Определители!I50:I55,"=5",'Текущие цены с учетом расхода'!I50:I55),8)</f>
        <v>0</v>
      </c>
      <c r="K391" s="7">
        <f>ROUND(SUMIF(Определители!I50:I55,"=5",'Текущие цены с учетом расхода'!K50:K55),8)</f>
        <v>0</v>
      </c>
      <c r="L391" s="3">
        <f>ROUND(SUMIF(Определители!I50:I55,"=5",'Текущие цены с учетом расхода'!F50:F55),2)</f>
        <v>0</v>
      </c>
    </row>
    <row r="392" spans="1:12" ht="10.5">
      <c r="A392" s="4">
        <v>43</v>
      </c>
      <c r="B392" s="1" t="s">
        <v>112</v>
      </c>
      <c r="C392" s="8" t="s">
        <v>332</v>
      </c>
      <c r="D392" s="11">
        <v>0</v>
      </c>
      <c r="F392" s="3">
        <f>ROUND(SUMIF(Определители!I50:I55,"=5",'Текущие цены с учетом расхода'!H50:H55),2)</f>
        <v>0</v>
      </c>
      <c r="G392" s="3"/>
      <c r="H392" s="3"/>
      <c r="I392" s="3"/>
      <c r="J392" s="7"/>
      <c r="K392" s="7"/>
      <c r="L392" s="3"/>
    </row>
    <row r="393" spans="1:12" ht="10.5">
      <c r="A393" s="4">
        <v>44</v>
      </c>
      <c r="B393" s="1" t="s">
        <v>113</v>
      </c>
      <c r="C393" s="8" t="s">
        <v>332</v>
      </c>
      <c r="D393" s="11">
        <v>0</v>
      </c>
      <c r="F393" s="3">
        <f>ROUND(SUMIF(Определители!I50:I55,"=5",'Текущие цены с учетом расхода'!N50:N55),2)</f>
        <v>0</v>
      </c>
      <c r="G393" s="3"/>
      <c r="H393" s="3"/>
      <c r="I393" s="3"/>
      <c r="J393" s="7"/>
      <c r="K393" s="7"/>
      <c r="L393" s="3"/>
    </row>
    <row r="394" spans="1:12" ht="10.5">
      <c r="A394" s="4">
        <v>45</v>
      </c>
      <c r="B394" s="1" t="s">
        <v>114</v>
      </c>
      <c r="C394" s="8" t="s">
        <v>332</v>
      </c>
      <c r="D394" s="11">
        <v>0</v>
      </c>
      <c r="F394" s="3">
        <f>ROUND(SUMIF(Определители!I50:I55,"=5",'Текущие цены с учетом расхода'!O50:O55),2)</f>
        <v>0</v>
      </c>
      <c r="G394" s="3"/>
      <c r="H394" s="3"/>
      <c r="I394" s="3"/>
      <c r="J394" s="7"/>
      <c r="K394" s="7"/>
      <c r="L394" s="3"/>
    </row>
    <row r="395" spans="1:12" ht="10.5">
      <c r="A395" s="4">
        <v>46</v>
      </c>
      <c r="B395" s="1" t="s">
        <v>127</v>
      </c>
      <c r="C395" s="8" t="s">
        <v>333</v>
      </c>
      <c r="D395" s="11">
        <v>0</v>
      </c>
      <c r="F395" s="3">
        <f>ROUND((F391+F393+F394),2)</f>
        <v>0</v>
      </c>
      <c r="G395" s="3"/>
      <c r="H395" s="3"/>
      <c r="I395" s="3"/>
      <c r="J395" s="7"/>
      <c r="K395" s="7"/>
      <c r="L395" s="3"/>
    </row>
    <row r="396" spans="1:12" ht="10.5">
      <c r="A396" s="4">
        <v>47</v>
      </c>
      <c r="B396" s="1" t="s">
        <v>128</v>
      </c>
      <c r="C396" s="8" t="s">
        <v>332</v>
      </c>
      <c r="D396" s="11">
        <v>0</v>
      </c>
      <c r="F396" s="3">
        <f>ROUND(SUMIF(Определители!I50:I55,"=6",'Текущие цены с учетом расхода'!B50:B55),2)</f>
        <v>0</v>
      </c>
      <c r="G396" s="3">
        <f>ROUND(SUMIF(Определители!I50:I55,"=6",'Текущие цены с учетом расхода'!C50:C55),2)</f>
        <v>0</v>
      </c>
      <c r="H396" s="3">
        <f>ROUND(SUMIF(Определители!I50:I55,"=6",'Текущие цены с учетом расхода'!D50:D55),2)</f>
        <v>0</v>
      </c>
      <c r="I396" s="3">
        <f>ROUND(SUMIF(Определители!I50:I55,"=6",'Текущие цены с учетом расхода'!E50:E55),2)</f>
        <v>0</v>
      </c>
      <c r="J396" s="7">
        <f>ROUND(SUMIF(Определители!I50:I55,"=6",'Текущие цены с учетом расхода'!I50:I55),8)</f>
        <v>0</v>
      </c>
      <c r="K396" s="7">
        <f>ROUND(SUMIF(Определители!I50:I55,"=6",'Текущие цены с учетом расхода'!K50:K55),8)</f>
        <v>0</v>
      </c>
      <c r="L396" s="3">
        <f>ROUND(SUMIF(Определители!I50:I55,"=6",'Текущие цены с учетом расхода'!F50:F55),2)</f>
        <v>0</v>
      </c>
    </row>
    <row r="397" spans="1:12" ht="10.5">
      <c r="A397" s="4">
        <v>48</v>
      </c>
      <c r="B397" s="1" t="s">
        <v>112</v>
      </c>
      <c r="C397" s="8" t="s">
        <v>332</v>
      </c>
      <c r="D397" s="11">
        <v>0</v>
      </c>
      <c r="F397" s="3">
        <f>ROUND(SUMIF(Определители!I50:I55,"=6",'Текущие цены с учетом расхода'!H50:H55),2)</f>
        <v>0</v>
      </c>
      <c r="G397" s="3"/>
      <c r="H397" s="3"/>
      <c r="I397" s="3"/>
      <c r="J397" s="7"/>
      <c r="K397" s="7"/>
      <c r="L397" s="3"/>
    </row>
    <row r="398" spans="1:12" ht="10.5">
      <c r="A398" s="4">
        <v>49</v>
      </c>
      <c r="B398" s="1" t="s">
        <v>113</v>
      </c>
      <c r="C398" s="8" t="s">
        <v>332</v>
      </c>
      <c r="D398" s="11">
        <v>0</v>
      </c>
      <c r="F398" s="3">
        <f>ROUND(SUMIF(Определители!I50:I55,"=6",'Текущие цены с учетом расхода'!N50:N55),2)</f>
        <v>0</v>
      </c>
      <c r="G398" s="3"/>
      <c r="H398" s="3"/>
      <c r="I398" s="3"/>
      <c r="J398" s="7"/>
      <c r="K398" s="7"/>
      <c r="L398" s="3"/>
    </row>
    <row r="399" spans="1:12" ht="10.5">
      <c r="A399" s="4">
        <v>50</v>
      </c>
      <c r="B399" s="1" t="s">
        <v>114</v>
      </c>
      <c r="C399" s="8" t="s">
        <v>332</v>
      </c>
      <c r="D399" s="11">
        <v>0</v>
      </c>
      <c r="F399" s="3">
        <f>ROUND(SUMIF(Определители!I50:I55,"=6",'Текущие цены с учетом расхода'!O50:O55),2)</f>
        <v>0</v>
      </c>
      <c r="G399" s="3"/>
      <c r="H399" s="3"/>
      <c r="I399" s="3"/>
      <c r="J399" s="7"/>
      <c r="K399" s="7"/>
      <c r="L399" s="3"/>
    </row>
    <row r="400" spans="1:12" ht="10.5">
      <c r="A400" s="4">
        <v>51</v>
      </c>
      <c r="B400" s="1" t="s">
        <v>129</v>
      </c>
      <c r="C400" s="8" t="s">
        <v>333</v>
      </c>
      <c r="D400" s="11">
        <v>0</v>
      </c>
      <c r="F400" s="3">
        <f>ROUND((F396+F398+F399),2)</f>
        <v>0</v>
      </c>
      <c r="G400" s="3"/>
      <c r="H400" s="3"/>
      <c r="I400" s="3"/>
      <c r="J400" s="7"/>
      <c r="K400" s="7"/>
      <c r="L400" s="3"/>
    </row>
    <row r="401" spans="1:12" ht="10.5">
      <c r="A401" s="4">
        <v>52</v>
      </c>
      <c r="B401" s="1" t="s">
        <v>130</v>
      </c>
      <c r="C401" s="8" t="s">
        <v>332</v>
      </c>
      <c r="D401" s="11">
        <v>0</v>
      </c>
      <c r="F401" s="3">
        <f>ROUND(SUMIF(Определители!I50:I55,"=7",'Текущие цены с учетом расхода'!B50:B55),2)</f>
        <v>0</v>
      </c>
      <c r="G401" s="3">
        <f>ROUND(SUMIF(Определители!I50:I55,"=7",'Текущие цены с учетом расхода'!C50:C55),2)</f>
        <v>0</v>
      </c>
      <c r="H401" s="3">
        <f>ROUND(SUMIF(Определители!I50:I55,"=7",'Текущие цены с учетом расхода'!D50:D55),2)</f>
        <v>0</v>
      </c>
      <c r="I401" s="3">
        <f>ROUND(SUMIF(Определители!I50:I55,"=7",'Текущие цены с учетом расхода'!E50:E55),2)</f>
        <v>0</v>
      </c>
      <c r="J401" s="7">
        <f>ROUND(SUMIF(Определители!I50:I55,"=7",'Текущие цены с учетом расхода'!I50:I55),8)</f>
        <v>0</v>
      </c>
      <c r="K401" s="7">
        <f>ROUND(SUMIF(Определители!I50:I55,"=7",'Текущие цены с учетом расхода'!K50:K55),8)</f>
        <v>0</v>
      </c>
      <c r="L401" s="3">
        <f>ROUND(SUMIF(Определители!I50:I55,"=7",'Текущие цены с учетом расхода'!F50:F55),2)</f>
        <v>0</v>
      </c>
    </row>
    <row r="402" spans="1:12" ht="10.5">
      <c r="A402" s="4">
        <v>53</v>
      </c>
      <c r="B402" s="1" t="s">
        <v>108</v>
      </c>
      <c r="C402" s="8" t="s">
        <v>332</v>
      </c>
      <c r="D402" s="11">
        <v>0</v>
      </c>
      <c r="F402" s="3"/>
      <c r="G402" s="3"/>
      <c r="H402" s="3"/>
      <c r="I402" s="3"/>
      <c r="J402" s="7"/>
      <c r="K402" s="7"/>
      <c r="L402" s="3"/>
    </row>
    <row r="403" spans="1:12" ht="10.5">
      <c r="A403" s="4">
        <v>54</v>
      </c>
      <c r="B403" s="1" t="s">
        <v>131</v>
      </c>
      <c r="C403" s="8" t="s">
        <v>332</v>
      </c>
      <c r="D403" s="11">
        <v>0</v>
      </c>
      <c r="F403" s="3" t="e">
        <f>ROUND(СУММЕСЛИ2(Определители!I50:I55,"2",Определители!G50:G55,"1",'Текущие цены с учетом расхода'!B50:B55),2)</f>
        <v>#NAME?</v>
      </c>
      <c r="G403" s="3"/>
      <c r="H403" s="3"/>
      <c r="I403" s="3"/>
      <c r="J403" s="7"/>
      <c r="K403" s="7"/>
      <c r="L403" s="3"/>
    </row>
    <row r="404" spans="1:12" ht="10.5">
      <c r="A404" s="4">
        <v>55</v>
      </c>
      <c r="B404" s="1" t="s">
        <v>112</v>
      </c>
      <c r="C404" s="8" t="s">
        <v>332</v>
      </c>
      <c r="D404" s="11">
        <v>0</v>
      </c>
      <c r="F404" s="3">
        <f>ROUND(SUMIF(Определители!I50:I55,"=7",'Текущие цены с учетом расхода'!H50:H55),2)</f>
        <v>0</v>
      </c>
      <c r="G404" s="3"/>
      <c r="H404" s="3"/>
      <c r="I404" s="3"/>
      <c r="J404" s="7"/>
      <c r="K404" s="7"/>
      <c r="L404" s="3"/>
    </row>
    <row r="405" spans="1:12" ht="10.5">
      <c r="A405" s="4">
        <v>56</v>
      </c>
      <c r="B405" s="1" t="s">
        <v>132</v>
      </c>
      <c r="C405" s="8" t="s">
        <v>332</v>
      </c>
      <c r="D405" s="11">
        <v>0</v>
      </c>
      <c r="F405" s="3">
        <f>ROUND(SUMIF(Определители!I50:I55,"=7",'Текущие цены с учетом расхода'!N50:N55),2)</f>
        <v>0</v>
      </c>
      <c r="G405" s="3"/>
      <c r="H405" s="3"/>
      <c r="I405" s="3"/>
      <c r="J405" s="7"/>
      <c r="K405" s="7"/>
      <c r="L405" s="3"/>
    </row>
    <row r="406" spans="1:12" ht="10.5">
      <c r="A406" s="4">
        <v>57</v>
      </c>
      <c r="B406" s="1" t="s">
        <v>114</v>
      </c>
      <c r="C406" s="8" t="s">
        <v>332</v>
      </c>
      <c r="D406" s="11">
        <v>0</v>
      </c>
      <c r="F406" s="3">
        <f>ROUND(SUMIF(Определители!I50:I55,"=7",'Текущие цены с учетом расхода'!O50:O55),2)</f>
        <v>0</v>
      </c>
      <c r="G406" s="3"/>
      <c r="H406" s="3"/>
      <c r="I406" s="3"/>
      <c r="J406" s="7"/>
      <c r="K406" s="7"/>
      <c r="L406" s="3"/>
    </row>
    <row r="407" spans="1:12" ht="10.5">
      <c r="A407" s="4">
        <v>58</v>
      </c>
      <c r="B407" s="1" t="s">
        <v>133</v>
      </c>
      <c r="C407" s="8" t="s">
        <v>333</v>
      </c>
      <c r="D407" s="11">
        <v>0</v>
      </c>
      <c r="F407" s="3">
        <f>ROUND((F401+F405+F406),2)</f>
        <v>0</v>
      </c>
      <c r="G407" s="3"/>
      <c r="H407" s="3"/>
      <c r="I407" s="3"/>
      <c r="J407" s="7"/>
      <c r="K407" s="7"/>
      <c r="L407" s="3"/>
    </row>
    <row r="408" spans="1:12" ht="10.5">
      <c r="A408" s="4">
        <v>59</v>
      </c>
      <c r="B408" s="1" t="s">
        <v>134</v>
      </c>
      <c r="C408" s="8" t="s">
        <v>332</v>
      </c>
      <c r="D408" s="11">
        <v>0</v>
      </c>
      <c r="F408" s="3">
        <f>ROUND(SUMIF(Определители!I50:I55,"=9",'Текущие цены с учетом расхода'!B50:B55),2)</f>
        <v>0</v>
      </c>
      <c r="G408" s="3">
        <f>ROUND(SUMIF(Определители!I50:I55,"=9",'Текущие цены с учетом расхода'!C50:C55),2)</f>
        <v>0</v>
      </c>
      <c r="H408" s="3">
        <f>ROUND(SUMIF(Определители!I50:I55,"=9",'Текущие цены с учетом расхода'!D50:D55),2)</f>
        <v>0</v>
      </c>
      <c r="I408" s="3">
        <f>ROUND(SUMIF(Определители!I50:I55,"=9",'Текущие цены с учетом расхода'!E50:E55),2)</f>
        <v>0</v>
      </c>
      <c r="J408" s="7">
        <f>ROUND(SUMIF(Определители!I50:I55,"=9",'Текущие цены с учетом расхода'!I50:I55),8)</f>
        <v>0</v>
      </c>
      <c r="K408" s="7">
        <f>ROUND(SUMIF(Определители!I50:I55,"=9",'Текущие цены с учетом расхода'!K50:K55),8)</f>
        <v>0</v>
      </c>
      <c r="L408" s="3">
        <f>ROUND(SUMIF(Определители!I50:I55,"=9",'Текущие цены с учетом расхода'!F50:F55),2)</f>
        <v>0</v>
      </c>
    </row>
    <row r="409" spans="1:12" ht="10.5">
      <c r="A409" s="4">
        <v>60</v>
      </c>
      <c r="B409" s="1" t="s">
        <v>132</v>
      </c>
      <c r="C409" s="8" t="s">
        <v>332</v>
      </c>
      <c r="D409" s="11">
        <v>0</v>
      </c>
      <c r="F409" s="3">
        <f>ROUND(SUMIF(Определители!I50:I55,"=9",'Текущие цены с учетом расхода'!N50:N55),2)</f>
        <v>0</v>
      </c>
      <c r="G409" s="3"/>
      <c r="H409" s="3"/>
      <c r="I409" s="3"/>
      <c r="J409" s="7"/>
      <c r="K409" s="7"/>
      <c r="L409" s="3"/>
    </row>
    <row r="410" spans="1:12" ht="10.5">
      <c r="A410" s="4">
        <v>61</v>
      </c>
      <c r="B410" s="1" t="s">
        <v>114</v>
      </c>
      <c r="C410" s="8" t="s">
        <v>332</v>
      </c>
      <c r="D410" s="11">
        <v>0</v>
      </c>
      <c r="F410" s="3">
        <f>ROUND(SUMIF(Определители!I50:I55,"=9",'Текущие цены с учетом расхода'!O50:O55),2)</f>
        <v>0</v>
      </c>
      <c r="G410" s="3"/>
      <c r="H410" s="3"/>
      <c r="I410" s="3"/>
      <c r="J410" s="7"/>
      <c r="K410" s="7"/>
      <c r="L410" s="3"/>
    </row>
    <row r="411" spans="1:12" ht="10.5">
      <c r="A411" s="4">
        <v>62</v>
      </c>
      <c r="B411" s="1" t="s">
        <v>135</v>
      </c>
      <c r="C411" s="8" t="s">
        <v>333</v>
      </c>
      <c r="D411" s="11">
        <v>0</v>
      </c>
      <c r="F411" s="3">
        <f>ROUND((F408+F409+F410),2)</f>
        <v>0</v>
      </c>
      <c r="G411" s="3"/>
      <c r="H411" s="3"/>
      <c r="I411" s="3"/>
      <c r="J411" s="7"/>
      <c r="K411" s="7"/>
      <c r="L411" s="3"/>
    </row>
    <row r="412" spans="1:12" ht="10.5">
      <c r="A412" s="4">
        <v>63</v>
      </c>
      <c r="B412" s="1" t="s">
        <v>136</v>
      </c>
      <c r="C412" s="8" t="s">
        <v>332</v>
      </c>
      <c r="D412" s="11">
        <v>0</v>
      </c>
      <c r="F412" s="3">
        <f>ROUND(SUMIF(Определители!I50:I55,"=:",'Текущие цены с учетом расхода'!B50:B55),2)</f>
        <v>0</v>
      </c>
      <c r="G412" s="3">
        <f>ROUND(SUMIF(Определители!I50:I55,"=:",'Текущие цены с учетом расхода'!C50:C55),2)</f>
        <v>0</v>
      </c>
      <c r="H412" s="3">
        <f>ROUND(SUMIF(Определители!I50:I55,"=:",'Текущие цены с учетом расхода'!D50:D55),2)</f>
        <v>0</v>
      </c>
      <c r="I412" s="3">
        <f>ROUND(SUMIF(Определители!I50:I55,"=:",'Текущие цены с учетом расхода'!E50:E55),2)</f>
        <v>0</v>
      </c>
      <c r="J412" s="7">
        <f>ROUND(SUMIF(Определители!I50:I55,"=:",'Текущие цены с учетом расхода'!I50:I55),8)</f>
        <v>0</v>
      </c>
      <c r="K412" s="7">
        <f>ROUND(SUMIF(Определители!I50:I55,"=:",'Текущие цены с учетом расхода'!K50:K55),8)</f>
        <v>0</v>
      </c>
      <c r="L412" s="3">
        <f>ROUND(SUMIF(Определители!I50:I55,"=:",'Текущие цены с учетом расхода'!F50:F55),2)</f>
        <v>0</v>
      </c>
    </row>
    <row r="413" spans="1:12" ht="10.5">
      <c r="A413" s="4">
        <v>64</v>
      </c>
      <c r="B413" s="1" t="s">
        <v>112</v>
      </c>
      <c r="C413" s="8" t="s">
        <v>332</v>
      </c>
      <c r="D413" s="11">
        <v>0</v>
      </c>
      <c r="F413" s="3">
        <f>ROUND(SUMIF(Определители!I50:I55,"=:",'Текущие цены с учетом расхода'!H50:H55),2)</f>
        <v>0</v>
      </c>
      <c r="G413" s="3"/>
      <c r="H413" s="3"/>
      <c r="I413" s="3"/>
      <c r="J413" s="7"/>
      <c r="K413" s="7"/>
      <c r="L413" s="3"/>
    </row>
    <row r="414" spans="1:12" ht="10.5">
      <c r="A414" s="4">
        <v>65</v>
      </c>
      <c r="B414" s="1" t="s">
        <v>132</v>
      </c>
      <c r="C414" s="8" t="s">
        <v>332</v>
      </c>
      <c r="D414" s="11">
        <v>0</v>
      </c>
      <c r="F414" s="3">
        <f>ROUND(SUMIF(Определители!I50:I55,"=:",'Текущие цены с учетом расхода'!N50:N55),2)</f>
        <v>0</v>
      </c>
      <c r="G414" s="3"/>
      <c r="H414" s="3"/>
      <c r="I414" s="3"/>
      <c r="J414" s="7"/>
      <c r="K414" s="7"/>
      <c r="L414" s="3"/>
    </row>
    <row r="415" spans="1:12" ht="10.5">
      <c r="A415" s="4">
        <v>66</v>
      </c>
      <c r="B415" s="1" t="s">
        <v>114</v>
      </c>
      <c r="C415" s="8" t="s">
        <v>332</v>
      </c>
      <c r="D415" s="11">
        <v>0</v>
      </c>
      <c r="F415" s="3">
        <f>ROUND(SUMIF(Определители!I50:I55,"=:",'Текущие цены с учетом расхода'!O50:O55),2)</f>
        <v>0</v>
      </c>
      <c r="G415" s="3"/>
      <c r="H415" s="3"/>
      <c r="I415" s="3"/>
      <c r="J415" s="7"/>
      <c r="K415" s="7"/>
      <c r="L415" s="3"/>
    </row>
    <row r="416" spans="1:12" ht="10.5">
      <c r="A416" s="4">
        <v>67</v>
      </c>
      <c r="B416" s="1" t="s">
        <v>137</v>
      </c>
      <c r="C416" s="8" t="s">
        <v>333</v>
      </c>
      <c r="D416" s="11">
        <v>0</v>
      </c>
      <c r="F416" s="3">
        <f>ROUND((F412+F414+F415),2)</f>
        <v>0</v>
      </c>
      <c r="G416" s="3"/>
      <c r="H416" s="3"/>
      <c r="I416" s="3"/>
      <c r="J416" s="7"/>
      <c r="K416" s="7"/>
      <c r="L416" s="3"/>
    </row>
    <row r="417" spans="1:12" ht="10.5">
      <c r="A417" s="4">
        <v>68</v>
      </c>
      <c r="B417" s="1" t="s">
        <v>138</v>
      </c>
      <c r="C417" s="8" t="s">
        <v>332</v>
      </c>
      <c r="D417" s="11">
        <v>0</v>
      </c>
      <c r="F417" s="3">
        <f>ROUND(SUMIF(Определители!I50:I55,"=8",'Текущие цены с учетом расхода'!B50:B55),2)</f>
        <v>0</v>
      </c>
      <c r="G417" s="3">
        <f>ROUND(SUMIF(Определители!I50:I55,"=8",'Текущие цены с учетом расхода'!C50:C55),2)</f>
        <v>0</v>
      </c>
      <c r="H417" s="3">
        <f>ROUND(SUMIF(Определители!I50:I55,"=8",'Текущие цены с учетом расхода'!D50:D55),2)</f>
        <v>0</v>
      </c>
      <c r="I417" s="3">
        <f>ROUND(SUMIF(Определители!I50:I55,"=8",'Текущие цены с учетом расхода'!E50:E55),2)</f>
        <v>0</v>
      </c>
      <c r="J417" s="7">
        <f>ROUND(SUMIF(Определители!I50:I55,"=8",'Текущие цены с учетом расхода'!I50:I55),8)</f>
        <v>0</v>
      </c>
      <c r="K417" s="7">
        <f>ROUND(SUMIF(Определители!I50:I55,"=8",'Текущие цены с учетом расхода'!K50:K55),8)</f>
        <v>0</v>
      </c>
      <c r="L417" s="3">
        <f>ROUND(SUMIF(Определители!I50:I55,"=8",'Текущие цены с учетом расхода'!F50:F55),2)</f>
        <v>0</v>
      </c>
    </row>
    <row r="418" spans="1:12" ht="10.5">
      <c r="A418" s="4">
        <v>69</v>
      </c>
      <c r="B418" s="1" t="s">
        <v>112</v>
      </c>
      <c r="C418" s="8" t="s">
        <v>332</v>
      </c>
      <c r="D418" s="11">
        <v>0</v>
      </c>
      <c r="F418" s="3">
        <f>ROUND(SUMIF(Определители!I50:I55,"=8",'Текущие цены с учетом расхода'!H50:H55),2)</f>
        <v>0</v>
      </c>
      <c r="G418" s="3"/>
      <c r="H418" s="3"/>
      <c r="I418" s="3"/>
      <c r="J418" s="7"/>
      <c r="K418" s="7"/>
      <c r="L418" s="3"/>
    </row>
    <row r="419" spans="1:12" ht="10.5">
      <c r="A419" s="4">
        <v>70</v>
      </c>
      <c r="B419" s="1" t="s">
        <v>224</v>
      </c>
      <c r="C419" s="8" t="s">
        <v>333</v>
      </c>
      <c r="D419" s="11">
        <v>0</v>
      </c>
      <c r="F419" s="3" t="e">
        <f>ROUND((F360+F370+F377+F382+F390+F395+F400+F407+F411+F416+F417),2)</f>
        <v>#NAME?</v>
      </c>
      <c r="G419" s="3">
        <f>ROUND((G360+G370+G377+G382+G390+G395+G400+G407+G411+G416+G417),2)</f>
        <v>0</v>
      </c>
      <c r="H419" s="3">
        <f>ROUND((H360+H370+H377+H382+H390+H395+H400+H407+H411+H416+H417),2)</f>
        <v>0</v>
      </c>
      <c r="I419" s="3">
        <f>ROUND((I360+I370+I377+I382+I390+I395+I400+I407+I411+I416+I417),2)</f>
        <v>0</v>
      </c>
      <c r="J419" s="7">
        <f>ROUND((J360+J370+J377+J382+J390+J395+J400+J407+J411+J416+J417),8)</f>
        <v>0</v>
      </c>
      <c r="K419" s="7">
        <f>ROUND((K360+K370+K377+K382+K390+K395+K400+K407+K411+K416+K417),8)</f>
        <v>0</v>
      </c>
      <c r="L419" s="3">
        <f>ROUND((L360+L370+L377+L382+L390+L395+L400+L407+L411+L416+L417),2)</f>
        <v>0</v>
      </c>
    </row>
    <row r="420" spans="1:12" ht="10.5">
      <c r="A420" s="4">
        <v>71</v>
      </c>
      <c r="B420" s="1" t="s">
        <v>140</v>
      </c>
      <c r="C420" s="8" t="s">
        <v>333</v>
      </c>
      <c r="D420" s="11">
        <v>0</v>
      </c>
      <c r="F420" s="3">
        <f>ROUND((F366+F374+F379+F386+F392+F397+F404+F413+F418),2)</f>
        <v>0</v>
      </c>
      <c r="G420" s="3"/>
      <c r="H420" s="3"/>
      <c r="I420" s="3"/>
      <c r="J420" s="7"/>
      <c r="K420" s="7"/>
      <c r="L420" s="3"/>
    </row>
    <row r="421" spans="1:12" ht="10.5">
      <c r="A421" s="4">
        <v>72</v>
      </c>
      <c r="B421" s="1" t="s">
        <v>141</v>
      </c>
      <c r="C421" s="8" t="s">
        <v>333</v>
      </c>
      <c r="D421" s="11">
        <v>0</v>
      </c>
      <c r="F421" s="3">
        <f>ROUND((F367+F375+F380+F387+F393+F398+F405+F409+F414),2)</f>
        <v>5159.16</v>
      </c>
      <c r="G421" s="3"/>
      <c r="H421" s="3"/>
      <c r="I421" s="3"/>
      <c r="J421" s="7"/>
      <c r="K421" s="7"/>
      <c r="L421" s="3"/>
    </row>
    <row r="422" spans="1:12" ht="10.5">
      <c r="A422" s="4">
        <v>73</v>
      </c>
      <c r="B422" s="1" t="s">
        <v>142</v>
      </c>
      <c r="C422" s="8" t="s">
        <v>333</v>
      </c>
      <c r="D422" s="11">
        <v>0</v>
      </c>
      <c r="F422" s="3">
        <f>ROUND((F368+F376+F381+F388+F394+F399+F406+F410+F415),2)</f>
        <v>2429.39</v>
      </c>
      <c r="G422" s="3"/>
      <c r="H422" s="3"/>
      <c r="I422" s="3"/>
      <c r="J422" s="7"/>
      <c r="K422" s="7"/>
      <c r="L422" s="3"/>
    </row>
    <row r="423" spans="1:12" ht="10.5">
      <c r="A423" s="4">
        <v>74</v>
      </c>
      <c r="B423" s="1" t="s">
        <v>143</v>
      </c>
      <c r="C423" s="8" t="s">
        <v>334</v>
      </c>
      <c r="D423" s="11">
        <v>0</v>
      </c>
      <c r="F423" s="3">
        <f>ROUND(SUM('Текущие цены с учетом расхода'!X50:X55),2)</f>
        <v>0</v>
      </c>
      <c r="G423" s="3"/>
      <c r="H423" s="3"/>
      <c r="I423" s="3"/>
      <c r="J423" s="7"/>
      <c r="K423" s="7"/>
      <c r="L423" s="3">
        <f>ROUND(SUM('Текущие цены с учетом расхода'!X50:X55),2)</f>
        <v>0</v>
      </c>
    </row>
    <row r="424" spans="1:12" ht="10.5">
      <c r="A424" s="4">
        <v>75</v>
      </c>
      <c r="B424" s="1" t="s">
        <v>144</v>
      </c>
      <c r="C424" s="8" t="s">
        <v>334</v>
      </c>
      <c r="D424" s="11">
        <v>0</v>
      </c>
      <c r="F424" s="3">
        <f>ROUND(SUM(G424:N424),2)</f>
        <v>0</v>
      </c>
      <c r="G424" s="3"/>
      <c r="H424" s="3"/>
      <c r="I424" s="3"/>
      <c r="J424" s="7"/>
      <c r="K424" s="7"/>
      <c r="L424" s="3">
        <f>ROUND(SUM('Текущие цены с учетом расхода'!AE50:AE55),2)</f>
        <v>0</v>
      </c>
    </row>
    <row r="425" spans="1:12" ht="10.5">
      <c r="A425" s="4">
        <v>76</v>
      </c>
      <c r="B425" s="1" t="s">
        <v>145</v>
      </c>
      <c r="C425" s="8" t="s">
        <v>334</v>
      </c>
      <c r="D425" s="11">
        <v>0</v>
      </c>
      <c r="F425" s="3">
        <f>ROUND(SUM('Текущие цены с учетом расхода'!C50:C55),2)</f>
        <v>6272.45</v>
      </c>
      <c r="G425" s="3"/>
      <c r="H425" s="3"/>
      <c r="I425" s="3"/>
      <c r="J425" s="7"/>
      <c r="K425" s="7"/>
      <c r="L425" s="3"/>
    </row>
    <row r="426" spans="1:12" ht="10.5">
      <c r="A426" s="4">
        <v>77</v>
      </c>
      <c r="B426" s="1" t="s">
        <v>146</v>
      </c>
      <c r="C426" s="8" t="s">
        <v>334</v>
      </c>
      <c r="D426" s="11">
        <v>0</v>
      </c>
      <c r="F426" s="3">
        <f>ROUND(SUM('Текущие цены с учетом расхода'!E50:E55),2)</f>
        <v>230.69</v>
      </c>
      <c r="G426" s="3"/>
      <c r="H426" s="3"/>
      <c r="I426" s="3"/>
      <c r="J426" s="7"/>
      <c r="K426" s="7"/>
      <c r="L426" s="3"/>
    </row>
    <row r="427" spans="1:12" ht="10.5">
      <c r="A427" s="4">
        <v>78</v>
      </c>
      <c r="B427" s="1" t="s">
        <v>147</v>
      </c>
      <c r="C427" s="8" t="s">
        <v>335</v>
      </c>
      <c r="D427" s="11">
        <v>0</v>
      </c>
      <c r="F427" s="3">
        <f>ROUND((F425+F426),2)</f>
        <v>6503.14</v>
      </c>
      <c r="G427" s="3"/>
      <c r="H427" s="3"/>
      <c r="I427" s="3"/>
      <c r="J427" s="7"/>
      <c r="K427" s="7"/>
      <c r="L427" s="3"/>
    </row>
    <row r="428" spans="1:12" ht="10.5">
      <c r="A428" s="4">
        <v>79</v>
      </c>
      <c r="B428" s="1" t="s">
        <v>148</v>
      </c>
      <c r="C428" s="8" t="s">
        <v>334</v>
      </c>
      <c r="D428" s="11">
        <v>0</v>
      </c>
      <c r="F428" s="3"/>
      <c r="G428" s="3"/>
      <c r="H428" s="3"/>
      <c r="I428" s="3"/>
      <c r="J428" s="7" t="e">
        <f>ROUND(SUM('Текущие цены с учетом расхода'!I50:I55),8)</f>
        <v>#NAME?</v>
      </c>
      <c r="K428" s="7"/>
      <c r="L428" s="3"/>
    </row>
    <row r="429" spans="1:12" ht="10.5">
      <c r="A429" s="4">
        <v>80</v>
      </c>
      <c r="B429" s="1" t="s">
        <v>149</v>
      </c>
      <c r="C429" s="8" t="s">
        <v>334</v>
      </c>
      <c r="D429" s="11">
        <v>0</v>
      </c>
      <c r="F429" s="3"/>
      <c r="G429" s="3"/>
      <c r="H429" s="3"/>
      <c r="I429" s="3"/>
      <c r="J429" s="7" t="e">
        <f>ROUND(SUM('Текущие цены с учетом расхода'!K50:K55),8)</f>
        <v>#NAME?</v>
      </c>
      <c r="K429" s="7"/>
      <c r="L429" s="3"/>
    </row>
    <row r="430" spans="1:12" ht="10.5">
      <c r="A430" s="4">
        <v>81</v>
      </c>
      <c r="B430" s="1" t="s">
        <v>150</v>
      </c>
      <c r="C430" s="8" t="s">
        <v>335</v>
      </c>
      <c r="D430" s="11">
        <v>0</v>
      </c>
      <c r="F430" s="3"/>
      <c r="G430" s="3"/>
      <c r="H430" s="3"/>
      <c r="I430" s="3"/>
      <c r="J430" s="7" t="e">
        <f>ROUND((J428+J429),8)</f>
        <v>#NAME?</v>
      </c>
      <c r="K430" s="7"/>
      <c r="L430" s="3"/>
    </row>
    <row r="431" spans="1:13" s="5" customFormat="1" ht="10.5">
      <c r="A431" s="2"/>
      <c r="B431" s="5" t="s">
        <v>319</v>
      </c>
      <c r="C431" s="5" t="s">
        <v>320</v>
      </c>
      <c r="D431" s="12" t="s">
        <v>321</v>
      </c>
      <c r="E431" s="5" t="s">
        <v>322</v>
      </c>
      <c r="F431" s="5" t="s">
        <v>323</v>
      </c>
      <c r="G431" s="5" t="s">
        <v>324</v>
      </c>
      <c r="H431" s="5" t="s">
        <v>325</v>
      </c>
      <c r="I431" s="5" t="s">
        <v>326</v>
      </c>
      <c r="J431" s="5" t="s">
        <v>327</v>
      </c>
      <c r="K431" s="5" t="s">
        <v>328</v>
      </c>
      <c r="L431" s="5" t="s">
        <v>329</v>
      </c>
      <c r="M431" s="5" t="s">
        <v>330</v>
      </c>
    </row>
    <row r="432" spans="1:14" ht="10.5">
      <c r="A432" s="4">
        <v>1</v>
      </c>
      <c r="B432" s="1" t="s">
        <v>221</v>
      </c>
      <c r="C432" s="8" t="s">
        <v>331</v>
      </c>
      <c r="D432" s="11">
        <v>0</v>
      </c>
      <c r="E432" s="11"/>
      <c r="F432" s="3">
        <f>ROUND(SUM('Текущие цены с учетом расхода'!B6:B55),2)</f>
        <v>200328.85</v>
      </c>
      <c r="G432" s="3">
        <f>ROUND(SUM('Текущие цены с учетом расхода'!C6:C55),2)</f>
        <v>42528.57</v>
      </c>
      <c r="H432" s="3">
        <f>ROUND(SUM('Текущие цены с учетом расхода'!D6:D55),2)</f>
        <v>5298.15</v>
      </c>
      <c r="I432" s="3">
        <f>ROUND(SUM('Текущие цены с учетом расхода'!E6:E55),2)</f>
        <v>2315.33</v>
      </c>
      <c r="J432" s="7" t="e">
        <f>ROUND(SUM('Текущие цены с учетом расхода'!I6:I55),8)</f>
        <v>#NAME?</v>
      </c>
      <c r="K432" s="7" t="e">
        <f>ROUND(SUM('Текущие цены с учетом расхода'!K6:K55),8)</f>
        <v>#NAME?</v>
      </c>
      <c r="L432" s="3">
        <f>ROUND(SUM('Текущие цены с учетом расхода'!F6:F55),2)</f>
        <v>152502.13</v>
      </c>
      <c r="N432" s="8" t="s">
        <v>315</v>
      </c>
    </row>
    <row r="433" spans="1:14" ht="10.5">
      <c r="A433" s="4">
        <v>2</v>
      </c>
      <c r="B433" s="1" t="s">
        <v>97</v>
      </c>
      <c r="C433" s="8" t="s">
        <v>332</v>
      </c>
      <c r="D433" s="11">
        <v>0</v>
      </c>
      <c r="F433" s="3">
        <f>ROUND(SUMIF(Определители!I6:I55,"= ",'Текущие цены с учетом расхода'!B6:B55),2)</f>
        <v>0</v>
      </c>
      <c r="G433" s="3">
        <f>ROUND(SUMIF(Определители!I6:I55,"= ",'Текущие цены с учетом расхода'!C6:C55),2)</f>
        <v>0</v>
      </c>
      <c r="H433" s="3">
        <f>ROUND(SUMIF(Определители!I6:I55,"= ",'Текущие цены с учетом расхода'!D6:D55),2)</f>
        <v>0</v>
      </c>
      <c r="I433" s="3">
        <f>ROUND(SUMIF(Определители!I6:I55,"= ",'Текущие цены с учетом расхода'!E6:E55),2)</f>
        <v>0</v>
      </c>
      <c r="J433" s="7">
        <f>ROUND(SUMIF(Определители!I6:I55,"= ",'Текущие цены с учетом расхода'!I6:I55),8)</f>
        <v>0</v>
      </c>
      <c r="K433" s="7">
        <f>ROUND(SUMIF(Определители!I6:I55,"= ",'Текущие цены с учетом расхода'!K6:K55),8)</f>
        <v>0</v>
      </c>
      <c r="L433" s="3">
        <f>ROUND(SUMIF(Определители!I6:I55,"= ",'Текущие цены с учетом расхода'!F6:F55),2)</f>
        <v>0</v>
      </c>
      <c r="N433" s="8" t="s">
        <v>318</v>
      </c>
    </row>
    <row r="434" spans="1:14" ht="10.5">
      <c r="A434" s="4">
        <v>3</v>
      </c>
      <c r="B434" s="1" t="s">
        <v>98</v>
      </c>
      <c r="C434" s="8" t="s">
        <v>332</v>
      </c>
      <c r="D434" s="11">
        <v>0</v>
      </c>
      <c r="F434" s="3" t="e">
        <f>ROUND(СУММПРОИЗВЕСЛИ(0.01,Определители!I6:I55," ",'Текущие цены с учетом расхода'!B6:B55,Начисления!X6:X55,0),2)</f>
        <v>#NAME?</v>
      </c>
      <c r="G434" s="3"/>
      <c r="H434" s="3"/>
      <c r="I434" s="3"/>
      <c r="J434" s="7"/>
      <c r="K434" s="7"/>
      <c r="L434" s="3"/>
      <c r="N434" s="8" t="s">
        <v>336</v>
      </c>
    </row>
    <row r="435" spans="1:14" ht="10.5">
      <c r="A435" s="4">
        <v>4</v>
      </c>
      <c r="B435" s="1" t="s">
        <v>99</v>
      </c>
      <c r="C435" s="8" t="s">
        <v>332</v>
      </c>
      <c r="D435" s="11">
        <v>0</v>
      </c>
      <c r="F435" s="3" t="e">
        <f>ROUND(СУММПРОИЗВЕСЛИ(0.01,Определители!I6:I55," ",'Текущие цены с учетом расхода'!B6:B55,Начисления!Y6:Y55,0),2)</f>
        <v>#NAME?</v>
      </c>
      <c r="G435" s="3"/>
      <c r="H435" s="3"/>
      <c r="I435" s="3"/>
      <c r="J435" s="7"/>
      <c r="K435" s="7"/>
      <c r="L435" s="3"/>
      <c r="N435" s="8" t="s">
        <v>337</v>
      </c>
    </row>
    <row r="436" spans="1:14" ht="10.5">
      <c r="A436" s="4">
        <v>5</v>
      </c>
      <c r="B436" s="1" t="s">
        <v>100</v>
      </c>
      <c r="C436" s="8" t="s">
        <v>332</v>
      </c>
      <c r="D436" s="11">
        <v>0</v>
      </c>
      <c r="F436" s="3" t="e">
        <f>ROUND(ТРАНСПРАСХОД(Определители!B6:B55,Определители!H6:H55,Определители!I6:I55,'Текущие цены с учетом расхода'!B6:B55,Начисления!Z6:Z55,Начисления!AA6:AA55),2)</f>
        <v>#NAME?</v>
      </c>
      <c r="G436" s="3"/>
      <c r="H436" s="3"/>
      <c r="I436" s="3"/>
      <c r="J436" s="7"/>
      <c r="K436" s="7"/>
      <c r="L436" s="3"/>
      <c r="N436" s="8" t="s">
        <v>338</v>
      </c>
    </row>
    <row r="437" spans="1:14" ht="10.5">
      <c r="A437" s="4">
        <v>6</v>
      </c>
      <c r="B437" s="1" t="s">
        <v>101</v>
      </c>
      <c r="C437" s="8" t="s">
        <v>332</v>
      </c>
      <c r="D437" s="11">
        <v>0</v>
      </c>
      <c r="F437" s="3" t="e">
        <f>ROUND(СУММПРОИЗВЕСЛИ(0.01,Определители!I6:I55," ",'Текущие цены с учетом расхода'!B6:B55,Начисления!AC6:AC55,0),2)</f>
        <v>#NAME?</v>
      </c>
      <c r="G437" s="3"/>
      <c r="H437" s="3"/>
      <c r="I437" s="3"/>
      <c r="J437" s="7"/>
      <c r="K437" s="7"/>
      <c r="L437" s="3"/>
      <c r="N437" s="8" t="s">
        <v>339</v>
      </c>
    </row>
    <row r="438" spans="1:14" ht="10.5">
      <c r="A438" s="4">
        <v>7</v>
      </c>
      <c r="B438" s="1" t="s">
        <v>102</v>
      </c>
      <c r="C438" s="8" t="s">
        <v>332</v>
      </c>
      <c r="D438" s="11">
        <v>0</v>
      </c>
      <c r="F438" s="3" t="e">
        <f>ROUND(СУММПРОИЗВЕСЛИ(0.01,Определители!I6:I55," ",'Текущие цены с учетом расхода'!B6:B55,Начисления!AF6:AF55,0),2)</f>
        <v>#NAME?</v>
      </c>
      <c r="G438" s="3"/>
      <c r="H438" s="3"/>
      <c r="I438" s="3"/>
      <c r="J438" s="7"/>
      <c r="K438" s="7"/>
      <c r="L438" s="3"/>
      <c r="N438" s="8" t="s">
        <v>340</v>
      </c>
    </row>
    <row r="439" spans="1:14" ht="10.5">
      <c r="A439" s="4">
        <v>8</v>
      </c>
      <c r="B439" s="1" t="s">
        <v>103</v>
      </c>
      <c r="C439" s="8" t="s">
        <v>332</v>
      </c>
      <c r="D439" s="11">
        <v>0</v>
      </c>
      <c r="F439" s="3" t="e">
        <f>ROUND(ЗАГОТСКЛАДРАСХОД(Определители!B6:B55,Определители!H6:H55,Определители!I6:I55,'Текущие цены с учетом расхода'!B6:B55,Начисления!X6:X55,Начисления!Y6:Y55,Начисления!Z6:Z55,Начисления!AA6:AA55,Начисления!AB6:AB55,Начисления!AC6:AC55,Начисления!AF6:AF55),2)</f>
        <v>#NAME?</v>
      </c>
      <c r="G439" s="3"/>
      <c r="H439" s="3"/>
      <c r="I439" s="3"/>
      <c r="J439" s="7"/>
      <c r="K439" s="7"/>
      <c r="L439" s="3"/>
      <c r="N439" s="8" t="s">
        <v>341</v>
      </c>
    </row>
    <row r="440" spans="1:14" ht="10.5">
      <c r="A440" s="4">
        <v>9</v>
      </c>
      <c r="B440" s="1" t="s">
        <v>104</v>
      </c>
      <c r="C440" s="8" t="s">
        <v>332</v>
      </c>
      <c r="D440" s="11">
        <v>0</v>
      </c>
      <c r="F440" s="3" t="e">
        <f>ROUND(СУММПРОИЗВЕСЛИ(1,Определители!I6:I55," ",'Текущие цены с учетом расхода'!M6:M55,Начисления!I6:I55,0),2)</f>
        <v>#NAME?</v>
      </c>
      <c r="G440" s="3"/>
      <c r="H440" s="3"/>
      <c r="I440" s="3"/>
      <c r="J440" s="7"/>
      <c r="K440" s="7"/>
      <c r="L440" s="3"/>
      <c r="N440" s="8" t="s">
        <v>342</v>
      </c>
    </row>
    <row r="441" spans="1:14" ht="10.5">
      <c r="A441" s="4">
        <v>10</v>
      </c>
      <c r="B441" s="1" t="s">
        <v>105</v>
      </c>
      <c r="C441" s="8" t="s">
        <v>333</v>
      </c>
      <c r="D441" s="11">
        <v>0</v>
      </c>
      <c r="F441" s="3" t="e">
        <f>ROUND((F440+F451+F471),2)</f>
        <v>#NAME?</v>
      </c>
      <c r="G441" s="3"/>
      <c r="H441" s="3"/>
      <c r="I441" s="3"/>
      <c r="J441" s="7"/>
      <c r="K441" s="7"/>
      <c r="L441" s="3"/>
      <c r="N441" s="8" t="s">
        <v>343</v>
      </c>
    </row>
    <row r="442" spans="1:14" ht="10.5">
      <c r="A442" s="4">
        <v>11</v>
      </c>
      <c r="B442" s="1" t="s">
        <v>106</v>
      </c>
      <c r="C442" s="8" t="s">
        <v>333</v>
      </c>
      <c r="D442" s="11">
        <v>0</v>
      </c>
      <c r="F442" s="3" t="e">
        <f>ROUND((F433+F434+F435+F436+F437+F438+F439+F441),2)</f>
        <v>#NAME?</v>
      </c>
      <c r="G442" s="3"/>
      <c r="H442" s="3"/>
      <c r="I442" s="3"/>
      <c r="J442" s="7"/>
      <c r="K442" s="7"/>
      <c r="L442" s="3"/>
      <c r="N442" s="8" t="s">
        <v>344</v>
      </c>
    </row>
    <row r="443" spans="1:14" ht="10.5">
      <c r="A443" s="4">
        <v>12</v>
      </c>
      <c r="B443" s="1" t="s">
        <v>107</v>
      </c>
      <c r="C443" s="8" t="s">
        <v>332</v>
      </c>
      <c r="D443" s="11">
        <v>0</v>
      </c>
      <c r="F443" s="3">
        <f>ROUND(SUMIF(Определители!I6:I55,"=1",'Текущие цены с учетом расхода'!B6:B55),2)</f>
        <v>0</v>
      </c>
      <c r="G443" s="3">
        <f>ROUND(SUMIF(Определители!I6:I55,"=1",'Текущие цены с учетом расхода'!C6:C55),2)</f>
        <v>0</v>
      </c>
      <c r="H443" s="3">
        <f>ROUND(SUMIF(Определители!I6:I55,"=1",'Текущие цены с учетом расхода'!D6:D55),2)</f>
        <v>0</v>
      </c>
      <c r="I443" s="3">
        <f>ROUND(SUMIF(Определители!I6:I55,"=1",'Текущие цены с учетом расхода'!E6:E55),2)</f>
        <v>0</v>
      </c>
      <c r="J443" s="7">
        <f>ROUND(SUMIF(Определители!I6:I55,"=1",'Текущие цены с учетом расхода'!I6:I55),8)</f>
        <v>0</v>
      </c>
      <c r="K443" s="7">
        <f>ROUND(SUMIF(Определители!I6:I55,"=1",'Текущие цены с учетом расхода'!K6:K55),8)</f>
        <v>0</v>
      </c>
      <c r="L443" s="3">
        <f>ROUND(SUMIF(Определители!I6:I55,"=1",'Текущие цены с учетом расхода'!F6:F55),2)</f>
        <v>0</v>
      </c>
      <c r="N443" s="8" t="s">
        <v>345</v>
      </c>
    </row>
    <row r="444" spans="1:14" ht="10.5">
      <c r="A444" s="4">
        <v>13</v>
      </c>
      <c r="B444" s="1" t="s">
        <v>108</v>
      </c>
      <c r="C444" s="8" t="s">
        <v>332</v>
      </c>
      <c r="D444" s="11">
        <v>0</v>
      </c>
      <c r="F444" s="3"/>
      <c r="G444" s="3"/>
      <c r="H444" s="3"/>
      <c r="I444" s="3"/>
      <c r="J444" s="7"/>
      <c r="K444" s="7"/>
      <c r="L444" s="3"/>
      <c r="N444" s="8" t="s">
        <v>346</v>
      </c>
    </row>
    <row r="445" spans="1:14" ht="10.5">
      <c r="A445" s="4">
        <v>14</v>
      </c>
      <c r="B445" s="1" t="s">
        <v>109</v>
      </c>
      <c r="C445" s="8" t="s">
        <v>332</v>
      </c>
      <c r="D445" s="11">
        <v>0</v>
      </c>
      <c r="F445" s="3"/>
      <c r="G445" s="3">
        <f>ROUND(SUMIF(Определители!I6:I55,"=1",'Текущие цены с учетом расхода'!U6:U55),2)</f>
        <v>0</v>
      </c>
      <c r="H445" s="3"/>
      <c r="I445" s="3"/>
      <c r="J445" s="7"/>
      <c r="K445" s="7"/>
      <c r="L445" s="3"/>
      <c r="N445" s="8" t="s">
        <v>347</v>
      </c>
    </row>
    <row r="446" spans="1:14" ht="10.5">
      <c r="A446" s="4">
        <v>15</v>
      </c>
      <c r="B446" s="1" t="s">
        <v>110</v>
      </c>
      <c r="C446" s="8" t="s">
        <v>332</v>
      </c>
      <c r="D446" s="11">
        <v>0</v>
      </c>
      <c r="F446" s="3">
        <f>ROUND(SUMIF(Определители!I6:I55,"=1",'Текущие цены с учетом расхода'!V6:V55),2)</f>
        <v>0</v>
      </c>
      <c r="G446" s="3"/>
      <c r="H446" s="3"/>
      <c r="I446" s="3"/>
      <c r="J446" s="7"/>
      <c r="K446" s="7"/>
      <c r="L446" s="3"/>
      <c r="N446" s="8" t="s">
        <v>348</v>
      </c>
    </row>
    <row r="447" spans="1:14" ht="10.5">
      <c r="A447" s="4">
        <v>16</v>
      </c>
      <c r="B447" s="1" t="s">
        <v>111</v>
      </c>
      <c r="C447" s="8" t="s">
        <v>332</v>
      </c>
      <c r="D447" s="11">
        <v>0</v>
      </c>
      <c r="F447" s="3" t="e">
        <f>ROUND(СУММЕСЛИ2(Определители!I6:I55,"1",Определители!G6:G55,"1",'Текущие цены с учетом расхода'!B6:B55),2)</f>
        <v>#NAME?</v>
      </c>
      <c r="G447" s="3"/>
      <c r="H447" s="3"/>
      <c r="I447" s="3"/>
      <c r="J447" s="7"/>
      <c r="K447" s="7"/>
      <c r="L447" s="3"/>
      <c r="N447" s="8" t="s">
        <v>349</v>
      </c>
    </row>
    <row r="448" spans="1:14" ht="10.5">
      <c r="A448" s="4">
        <v>17</v>
      </c>
      <c r="B448" s="1" t="s">
        <v>112</v>
      </c>
      <c r="C448" s="8" t="s">
        <v>332</v>
      </c>
      <c r="D448" s="11">
        <v>0</v>
      </c>
      <c r="F448" s="3">
        <f>ROUND(SUMIF(Определители!I6:I55,"=1",'Текущие цены с учетом расхода'!H6:H55),2)</f>
        <v>0</v>
      </c>
      <c r="G448" s="3"/>
      <c r="H448" s="3"/>
      <c r="I448" s="3"/>
      <c r="J448" s="7"/>
      <c r="K448" s="7"/>
      <c r="L448" s="3"/>
      <c r="N448" s="8" t="s">
        <v>350</v>
      </c>
    </row>
    <row r="449" spans="1:14" ht="10.5">
      <c r="A449" s="4">
        <v>18</v>
      </c>
      <c r="B449" s="1" t="s">
        <v>113</v>
      </c>
      <c r="C449" s="8" t="s">
        <v>332</v>
      </c>
      <c r="D449" s="11">
        <v>0</v>
      </c>
      <c r="F449" s="3">
        <f>ROUND(SUMIF(Определители!I6:I55,"=1",'Текущие цены с учетом расхода'!N6:N55),2)</f>
        <v>0</v>
      </c>
      <c r="G449" s="3"/>
      <c r="H449" s="3"/>
      <c r="I449" s="3"/>
      <c r="J449" s="7"/>
      <c r="K449" s="7"/>
      <c r="L449" s="3"/>
      <c r="N449" s="8" t="s">
        <v>351</v>
      </c>
    </row>
    <row r="450" spans="1:14" ht="10.5">
      <c r="A450" s="4">
        <v>19</v>
      </c>
      <c r="B450" s="1" t="s">
        <v>114</v>
      </c>
      <c r="C450" s="8" t="s">
        <v>332</v>
      </c>
      <c r="D450" s="11">
        <v>0</v>
      </c>
      <c r="F450" s="3">
        <f>ROUND(SUMIF(Определители!I6:I55,"=1",'Текущие цены с учетом расхода'!O6:O55),2)</f>
        <v>0</v>
      </c>
      <c r="G450" s="3"/>
      <c r="H450" s="3"/>
      <c r="I450" s="3"/>
      <c r="J450" s="7"/>
      <c r="K450" s="7"/>
      <c r="L450" s="3"/>
      <c r="N450" s="8" t="s">
        <v>352</v>
      </c>
    </row>
    <row r="451" spans="1:14" ht="10.5">
      <c r="A451" s="4">
        <v>20</v>
      </c>
      <c r="B451" s="1" t="s">
        <v>105</v>
      </c>
      <c r="C451" s="8" t="s">
        <v>332</v>
      </c>
      <c r="D451" s="11">
        <v>0</v>
      </c>
      <c r="F451" s="3" t="e">
        <f>ROUND(СУММПРОИЗВЕСЛИ(1,Определители!I6:I55," ",'Текущие цены с учетом расхода'!M6:M55,Начисления!I6:I55,0),2)</f>
        <v>#NAME?</v>
      </c>
      <c r="G451" s="3"/>
      <c r="H451" s="3"/>
      <c r="I451" s="3"/>
      <c r="J451" s="7"/>
      <c r="K451" s="7"/>
      <c r="L451" s="3"/>
      <c r="N451" s="8" t="s">
        <v>353</v>
      </c>
    </row>
    <row r="452" spans="1:14" ht="10.5">
      <c r="A452" s="4">
        <v>21</v>
      </c>
      <c r="B452" s="1" t="s">
        <v>115</v>
      </c>
      <c r="C452" s="8" t="s">
        <v>333</v>
      </c>
      <c r="D452" s="11">
        <v>0</v>
      </c>
      <c r="F452" s="3">
        <f>ROUND((F443+F449+F450),2)</f>
        <v>0</v>
      </c>
      <c r="G452" s="3"/>
      <c r="H452" s="3"/>
      <c r="I452" s="3"/>
      <c r="J452" s="7"/>
      <c r="K452" s="7"/>
      <c r="L452" s="3"/>
      <c r="N452" s="8" t="s">
        <v>354</v>
      </c>
    </row>
    <row r="453" spans="1:14" ht="10.5">
      <c r="A453" s="4">
        <v>22</v>
      </c>
      <c r="B453" s="1" t="s">
        <v>116</v>
      </c>
      <c r="C453" s="8" t="s">
        <v>332</v>
      </c>
      <c r="D453" s="11">
        <v>0</v>
      </c>
      <c r="F453" s="3">
        <f>ROUND(SUMIF(Определители!I6:I55,"=2",'Текущие цены с учетом расхода'!B6:B55),2)</f>
        <v>200328.85</v>
      </c>
      <c r="G453" s="3">
        <f>ROUND(SUMIF(Определители!I6:I55,"=2",'Текущие цены с учетом расхода'!C6:C55),2)</f>
        <v>42528.57</v>
      </c>
      <c r="H453" s="3">
        <f>ROUND(SUMIF(Определители!I6:I55,"=2",'Текущие цены с учетом расхода'!D6:D55),2)</f>
        <v>5298.15</v>
      </c>
      <c r="I453" s="3">
        <f>ROUND(SUMIF(Определители!I6:I55,"=2",'Текущие цены с учетом расхода'!E6:E55),2)</f>
        <v>2315.33</v>
      </c>
      <c r="J453" s="7" t="e">
        <f>ROUND(SUMIF(Определители!I6:I55,"=2",'Текущие цены с учетом расхода'!I6:I55),8)</f>
        <v>#NAME?</v>
      </c>
      <c r="K453" s="7" t="e">
        <f>ROUND(SUMIF(Определители!I6:I55,"=2",'Текущие цены с учетом расхода'!K6:K55),8)</f>
        <v>#NAME?</v>
      </c>
      <c r="L453" s="3">
        <f>ROUND(SUMIF(Определители!I6:I55,"=2",'Текущие цены с учетом расхода'!F6:F55),2)</f>
        <v>152502.13</v>
      </c>
      <c r="N453" s="8" t="s">
        <v>355</v>
      </c>
    </row>
    <row r="454" spans="1:14" ht="10.5">
      <c r="A454" s="4">
        <v>23</v>
      </c>
      <c r="B454" s="1" t="s">
        <v>108</v>
      </c>
      <c r="C454" s="8" t="s">
        <v>332</v>
      </c>
      <c r="D454" s="11">
        <v>0</v>
      </c>
      <c r="F454" s="3"/>
      <c r="G454" s="3"/>
      <c r="H454" s="3"/>
      <c r="I454" s="3"/>
      <c r="J454" s="7"/>
      <c r="K454" s="7"/>
      <c r="L454" s="3"/>
      <c r="N454" s="8" t="s">
        <v>356</v>
      </c>
    </row>
    <row r="455" spans="1:14" ht="10.5">
      <c r="A455" s="4">
        <v>24</v>
      </c>
      <c r="B455" s="1" t="s">
        <v>117</v>
      </c>
      <c r="C455" s="8" t="s">
        <v>332</v>
      </c>
      <c r="D455" s="11">
        <v>0</v>
      </c>
      <c r="F455" s="3" t="e">
        <f>ROUND(СУММЕСЛИ2(Определители!I6:I55,"2",Определители!G6:G55,"1",'Текущие цены с учетом расхода'!B6:B55),2)</f>
        <v>#NAME?</v>
      </c>
      <c r="G455" s="3"/>
      <c r="H455" s="3"/>
      <c r="I455" s="3"/>
      <c r="J455" s="7"/>
      <c r="K455" s="7"/>
      <c r="L455" s="3"/>
      <c r="N455" s="8" t="s">
        <v>357</v>
      </c>
    </row>
    <row r="456" spans="1:14" ht="10.5">
      <c r="A456" s="4">
        <v>25</v>
      </c>
      <c r="B456" s="1" t="s">
        <v>112</v>
      </c>
      <c r="C456" s="8" t="s">
        <v>332</v>
      </c>
      <c r="D456" s="11">
        <v>0</v>
      </c>
      <c r="F456" s="3">
        <f>ROUND(SUMIF(Определители!I6:I55,"=2",'Текущие цены с учетом расхода'!H6:H55),2)</f>
        <v>0</v>
      </c>
      <c r="G456" s="3"/>
      <c r="H456" s="3"/>
      <c r="I456" s="3"/>
      <c r="J456" s="7"/>
      <c r="K456" s="7"/>
      <c r="L456" s="3"/>
      <c r="N456" s="8" t="s">
        <v>358</v>
      </c>
    </row>
    <row r="457" spans="1:14" ht="10.5">
      <c r="A457" s="4">
        <v>26</v>
      </c>
      <c r="B457" s="1" t="s">
        <v>113</v>
      </c>
      <c r="C457" s="8" t="s">
        <v>332</v>
      </c>
      <c r="D457" s="11">
        <v>0</v>
      </c>
      <c r="F457" s="3">
        <f>ROUND(SUMIF(Определители!I6:I55,"=2",'Текущие цены с учетом расхода'!N6:N55),2)</f>
        <v>39599.51</v>
      </c>
      <c r="G457" s="3"/>
      <c r="H457" s="3"/>
      <c r="I457" s="3"/>
      <c r="J457" s="7"/>
      <c r="K457" s="7"/>
      <c r="L457" s="3"/>
      <c r="N457" s="8" t="s">
        <v>359</v>
      </c>
    </row>
    <row r="458" spans="1:14" ht="10.5">
      <c r="A458" s="4">
        <v>27</v>
      </c>
      <c r="B458" s="1" t="s">
        <v>114</v>
      </c>
      <c r="C458" s="8" t="s">
        <v>332</v>
      </c>
      <c r="D458" s="11">
        <v>0</v>
      </c>
      <c r="F458" s="3">
        <f>ROUND(SUMIF(Определители!I6:I55,"=2",'Текущие цены с учетом расхода'!O6:O55),2)</f>
        <v>22423.27</v>
      </c>
      <c r="G458" s="3"/>
      <c r="H458" s="3"/>
      <c r="I458" s="3"/>
      <c r="J458" s="7"/>
      <c r="K458" s="7"/>
      <c r="L458" s="3"/>
      <c r="N458" s="8" t="s">
        <v>360</v>
      </c>
    </row>
    <row r="459" spans="1:14" ht="10.5">
      <c r="A459" s="4">
        <v>28</v>
      </c>
      <c r="B459" s="1" t="s">
        <v>120</v>
      </c>
      <c r="C459" s="8" t="s">
        <v>333</v>
      </c>
      <c r="D459" s="11">
        <v>0</v>
      </c>
      <c r="F459" s="3">
        <f>ROUND((F453+F457+F458),2)</f>
        <v>262351.63</v>
      </c>
      <c r="G459" s="3"/>
      <c r="H459" s="3"/>
      <c r="I459" s="3"/>
      <c r="J459" s="7"/>
      <c r="K459" s="7"/>
      <c r="L459" s="3"/>
      <c r="N459" s="8" t="s">
        <v>361</v>
      </c>
    </row>
    <row r="460" spans="1:14" ht="10.5">
      <c r="A460" s="4">
        <v>29</v>
      </c>
      <c r="B460" s="1" t="s">
        <v>121</v>
      </c>
      <c r="C460" s="8" t="s">
        <v>332</v>
      </c>
      <c r="D460" s="11">
        <v>0</v>
      </c>
      <c r="F460" s="3">
        <f>ROUND(SUMIF(Определители!I6:I55,"=3",'Текущие цены с учетом расхода'!B6:B55),2)</f>
        <v>0</v>
      </c>
      <c r="G460" s="3">
        <f>ROUND(SUMIF(Определители!I6:I55,"=3",'Текущие цены с учетом расхода'!C6:C55),2)</f>
        <v>0</v>
      </c>
      <c r="H460" s="3">
        <f>ROUND(SUMIF(Определители!I6:I55,"=3",'Текущие цены с учетом расхода'!D6:D55),2)</f>
        <v>0</v>
      </c>
      <c r="I460" s="3">
        <f>ROUND(SUMIF(Определители!I6:I55,"=3",'Текущие цены с учетом расхода'!E6:E55),2)</f>
        <v>0</v>
      </c>
      <c r="J460" s="7">
        <f>ROUND(SUMIF(Определители!I6:I55,"=3",'Текущие цены с учетом расхода'!I6:I55),8)</f>
        <v>0</v>
      </c>
      <c r="K460" s="7">
        <f>ROUND(SUMIF(Определители!I6:I55,"=3",'Текущие цены с учетом расхода'!K6:K55),8)</f>
        <v>0</v>
      </c>
      <c r="L460" s="3">
        <f>ROUND(SUMIF(Определители!I6:I55,"=3",'Текущие цены с учетом расхода'!F6:F55),2)</f>
        <v>0</v>
      </c>
      <c r="N460" s="8" t="s">
        <v>362</v>
      </c>
    </row>
    <row r="461" spans="1:14" ht="10.5">
      <c r="A461" s="4">
        <v>30</v>
      </c>
      <c r="B461" s="1" t="s">
        <v>112</v>
      </c>
      <c r="C461" s="8" t="s">
        <v>332</v>
      </c>
      <c r="D461" s="11">
        <v>0</v>
      </c>
      <c r="F461" s="3">
        <f>ROUND(SUMIF(Определители!I6:I55,"=3",'Текущие цены с учетом расхода'!H6:H55),2)</f>
        <v>0</v>
      </c>
      <c r="G461" s="3"/>
      <c r="H461" s="3"/>
      <c r="I461" s="3"/>
      <c r="J461" s="7"/>
      <c r="K461" s="7"/>
      <c r="L461" s="3"/>
      <c r="N461" s="8" t="s">
        <v>363</v>
      </c>
    </row>
    <row r="462" spans="1:14" ht="10.5">
      <c r="A462" s="4">
        <v>31</v>
      </c>
      <c r="B462" s="1" t="s">
        <v>113</v>
      </c>
      <c r="C462" s="8" t="s">
        <v>332</v>
      </c>
      <c r="D462" s="11">
        <v>0</v>
      </c>
      <c r="F462" s="3">
        <f>ROUND(SUMIF(Определители!I6:I55,"=3",'Текущие цены с учетом расхода'!N6:N55),2)</f>
        <v>0</v>
      </c>
      <c r="G462" s="3"/>
      <c r="H462" s="3"/>
      <c r="I462" s="3"/>
      <c r="J462" s="7"/>
      <c r="K462" s="7"/>
      <c r="L462" s="3"/>
      <c r="N462" s="8" t="s">
        <v>364</v>
      </c>
    </row>
    <row r="463" spans="1:14" ht="10.5">
      <c r="A463" s="4">
        <v>32</v>
      </c>
      <c r="B463" s="1" t="s">
        <v>114</v>
      </c>
      <c r="C463" s="8" t="s">
        <v>332</v>
      </c>
      <c r="D463" s="11">
        <v>0</v>
      </c>
      <c r="F463" s="3">
        <f>ROUND(SUMIF(Определители!I6:I55,"=3",'Текущие цены с учетом расхода'!O6:O55),2)</f>
        <v>0</v>
      </c>
      <c r="G463" s="3"/>
      <c r="H463" s="3"/>
      <c r="I463" s="3"/>
      <c r="J463" s="7"/>
      <c r="K463" s="7"/>
      <c r="L463" s="3"/>
      <c r="N463" s="8" t="s">
        <v>365</v>
      </c>
    </row>
    <row r="464" spans="1:14" ht="10.5">
      <c r="A464" s="4">
        <v>33</v>
      </c>
      <c r="B464" s="1" t="s">
        <v>122</v>
      </c>
      <c r="C464" s="8" t="s">
        <v>333</v>
      </c>
      <c r="D464" s="11">
        <v>0</v>
      </c>
      <c r="F464" s="3">
        <f>ROUND((F460+F462+F463),2)</f>
        <v>0</v>
      </c>
      <c r="G464" s="3"/>
      <c r="H464" s="3"/>
      <c r="I464" s="3"/>
      <c r="J464" s="7"/>
      <c r="K464" s="7"/>
      <c r="L464" s="3"/>
      <c r="N464" s="8" t="s">
        <v>366</v>
      </c>
    </row>
    <row r="465" spans="1:14" ht="10.5">
      <c r="A465" s="4">
        <v>34</v>
      </c>
      <c r="B465" s="1" t="s">
        <v>123</v>
      </c>
      <c r="C465" s="8" t="s">
        <v>332</v>
      </c>
      <c r="D465" s="11">
        <v>0</v>
      </c>
      <c r="F465" s="3">
        <f>ROUND(SUMIF(Определители!I6:I55,"=4",'Текущие цены с учетом расхода'!B6:B55),2)</f>
        <v>0</v>
      </c>
      <c r="G465" s="3">
        <f>ROUND(SUMIF(Определители!I6:I55,"=4",'Текущие цены с учетом расхода'!C6:C55),2)</f>
        <v>0</v>
      </c>
      <c r="H465" s="3">
        <f>ROUND(SUMIF(Определители!I6:I55,"=4",'Текущие цены с учетом расхода'!D6:D55),2)</f>
        <v>0</v>
      </c>
      <c r="I465" s="3">
        <f>ROUND(SUMIF(Определители!I6:I55,"=4",'Текущие цены с учетом расхода'!E6:E55),2)</f>
        <v>0</v>
      </c>
      <c r="J465" s="7">
        <f>ROUND(SUMIF(Определители!I6:I55,"=4",'Текущие цены с учетом расхода'!I6:I55),8)</f>
        <v>0</v>
      </c>
      <c r="K465" s="7">
        <f>ROUND(SUMIF(Определители!I6:I55,"=4",'Текущие цены с учетом расхода'!K6:K55),8)</f>
        <v>0</v>
      </c>
      <c r="L465" s="3">
        <f>ROUND(SUMIF(Определители!I6:I55,"=4",'Текущие цены с учетом расхода'!F6:F55),2)</f>
        <v>0</v>
      </c>
      <c r="N465" s="8" t="s">
        <v>367</v>
      </c>
    </row>
    <row r="466" spans="1:14" ht="10.5">
      <c r="A466" s="4">
        <v>35</v>
      </c>
      <c r="B466" s="1" t="s">
        <v>108</v>
      </c>
      <c r="C466" s="8" t="s">
        <v>332</v>
      </c>
      <c r="D466" s="11">
        <v>0</v>
      </c>
      <c r="F466" s="3"/>
      <c r="G466" s="3"/>
      <c r="H466" s="3"/>
      <c r="I466" s="3"/>
      <c r="J466" s="7"/>
      <c r="K466" s="7"/>
      <c r="L466" s="3"/>
      <c r="N466" s="8" t="s">
        <v>368</v>
      </c>
    </row>
    <row r="467" spans="1:14" ht="10.5">
      <c r="A467" s="4">
        <v>36</v>
      </c>
      <c r="B467" s="1" t="s">
        <v>124</v>
      </c>
      <c r="C467" s="8" t="s">
        <v>332</v>
      </c>
      <c r="D467" s="11">
        <v>0</v>
      </c>
      <c r="F467" s="3"/>
      <c r="G467" s="3"/>
      <c r="H467" s="3"/>
      <c r="I467" s="3"/>
      <c r="J467" s="7"/>
      <c r="K467" s="7"/>
      <c r="L467" s="3"/>
      <c r="N467" s="8" t="s">
        <v>369</v>
      </c>
    </row>
    <row r="468" spans="1:14" ht="10.5">
      <c r="A468" s="4">
        <v>37</v>
      </c>
      <c r="B468" s="1" t="s">
        <v>112</v>
      </c>
      <c r="C468" s="8" t="s">
        <v>332</v>
      </c>
      <c r="D468" s="11">
        <v>0</v>
      </c>
      <c r="F468" s="3">
        <f>ROUND(SUMIF(Определители!I6:I55,"=4",'Текущие цены с учетом расхода'!H6:H55),2)</f>
        <v>0</v>
      </c>
      <c r="G468" s="3"/>
      <c r="H468" s="3"/>
      <c r="I468" s="3"/>
      <c r="J468" s="7"/>
      <c r="K468" s="7"/>
      <c r="L468" s="3"/>
      <c r="N468" s="8" t="s">
        <v>370</v>
      </c>
    </row>
    <row r="469" spans="1:14" ht="10.5">
      <c r="A469" s="4">
        <v>38</v>
      </c>
      <c r="B469" s="1" t="s">
        <v>113</v>
      </c>
      <c r="C469" s="8" t="s">
        <v>332</v>
      </c>
      <c r="D469" s="11">
        <v>0</v>
      </c>
      <c r="F469" s="3">
        <f>ROUND(SUMIF(Определители!I6:I55,"=4",'Текущие цены с учетом расхода'!N6:N55),2)</f>
        <v>0</v>
      </c>
      <c r="G469" s="3"/>
      <c r="H469" s="3"/>
      <c r="I469" s="3"/>
      <c r="J469" s="7"/>
      <c r="K469" s="7"/>
      <c r="L469" s="3"/>
      <c r="N469" s="8" t="s">
        <v>371</v>
      </c>
    </row>
    <row r="470" spans="1:14" ht="10.5">
      <c r="A470" s="4">
        <v>39</v>
      </c>
      <c r="B470" s="1" t="s">
        <v>114</v>
      </c>
      <c r="C470" s="8" t="s">
        <v>332</v>
      </c>
      <c r="D470" s="11">
        <v>0</v>
      </c>
      <c r="F470" s="3">
        <f>ROUND(SUMIF(Определители!I6:I55,"=4",'Текущие цены с учетом расхода'!O6:O55),2)</f>
        <v>0</v>
      </c>
      <c r="G470" s="3"/>
      <c r="H470" s="3"/>
      <c r="I470" s="3"/>
      <c r="J470" s="7"/>
      <c r="K470" s="7"/>
      <c r="L470" s="3"/>
      <c r="N470" s="8" t="s">
        <v>372</v>
      </c>
    </row>
    <row r="471" spans="1:14" ht="10.5">
      <c r="A471" s="4">
        <v>40</v>
      </c>
      <c r="B471" s="1" t="s">
        <v>105</v>
      </c>
      <c r="C471" s="8" t="s">
        <v>332</v>
      </c>
      <c r="D471" s="11">
        <v>0</v>
      </c>
      <c r="F471" s="3" t="e">
        <f>ROUND(СУММПРОИЗВЕСЛИ(1,Определители!I6:I55," ",'Текущие цены с учетом расхода'!M6:M55,Начисления!I6:I55,0),2)</f>
        <v>#NAME?</v>
      </c>
      <c r="G471" s="3"/>
      <c r="H471" s="3"/>
      <c r="I471" s="3"/>
      <c r="J471" s="7"/>
      <c r="K471" s="7"/>
      <c r="L471" s="3"/>
      <c r="N471" s="8" t="s">
        <v>373</v>
      </c>
    </row>
    <row r="472" spans="1:14" ht="10.5">
      <c r="A472" s="4">
        <v>41</v>
      </c>
      <c r="B472" s="1" t="s">
        <v>125</v>
      </c>
      <c r="C472" s="8" t="s">
        <v>333</v>
      </c>
      <c r="D472" s="11">
        <v>0</v>
      </c>
      <c r="F472" s="3">
        <f>ROUND((F465+F469+F470),2)</f>
        <v>0</v>
      </c>
      <c r="G472" s="3"/>
      <c r="H472" s="3"/>
      <c r="I472" s="3"/>
      <c r="J472" s="7"/>
      <c r="K472" s="7"/>
      <c r="L472" s="3"/>
      <c r="N472" s="8" t="s">
        <v>374</v>
      </c>
    </row>
    <row r="473" spans="1:14" ht="10.5">
      <c r="A473" s="4">
        <v>42</v>
      </c>
      <c r="B473" s="1" t="s">
        <v>126</v>
      </c>
      <c r="C473" s="8" t="s">
        <v>332</v>
      </c>
      <c r="D473" s="11">
        <v>0</v>
      </c>
      <c r="F473" s="3">
        <f>ROUND(SUMIF(Определители!I6:I55,"=5",'Текущие цены с учетом расхода'!B6:B55),2)</f>
        <v>0</v>
      </c>
      <c r="G473" s="3">
        <f>ROUND(SUMIF(Определители!I6:I55,"=5",'Текущие цены с учетом расхода'!C6:C55),2)</f>
        <v>0</v>
      </c>
      <c r="H473" s="3">
        <f>ROUND(SUMIF(Определители!I6:I55,"=5",'Текущие цены с учетом расхода'!D6:D55),2)</f>
        <v>0</v>
      </c>
      <c r="I473" s="3">
        <f>ROUND(SUMIF(Определители!I6:I55,"=5",'Текущие цены с учетом расхода'!E6:E55),2)</f>
        <v>0</v>
      </c>
      <c r="J473" s="7">
        <f>ROUND(SUMIF(Определители!I6:I55,"=5",'Текущие цены с учетом расхода'!I6:I55),8)</f>
        <v>0</v>
      </c>
      <c r="K473" s="7">
        <f>ROUND(SUMIF(Определители!I6:I55,"=5",'Текущие цены с учетом расхода'!K6:K55),8)</f>
        <v>0</v>
      </c>
      <c r="L473" s="3">
        <f>ROUND(SUMIF(Определители!I6:I55,"=5",'Текущие цены с учетом расхода'!F6:F55),2)</f>
        <v>0</v>
      </c>
      <c r="N473" s="8" t="s">
        <v>375</v>
      </c>
    </row>
    <row r="474" spans="1:14" ht="10.5">
      <c r="A474" s="4">
        <v>43</v>
      </c>
      <c r="B474" s="1" t="s">
        <v>112</v>
      </c>
      <c r="C474" s="8" t="s">
        <v>332</v>
      </c>
      <c r="D474" s="11">
        <v>0</v>
      </c>
      <c r="F474" s="3">
        <f>ROUND(SUMIF(Определители!I6:I55,"=5",'Текущие цены с учетом расхода'!H6:H55),2)</f>
        <v>0</v>
      </c>
      <c r="G474" s="3"/>
      <c r="H474" s="3"/>
      <c r="I474" s="3"/>
      <c r="J474" s="7"/>
      <c r="K474" s="7"/>
      <c r="L474" s="3"/>
      <c r="N474" s="8" t="s">
        <v>376</v>
      </c>
    </row>
    <row r="475" spans="1:14" ht="10.5">
      <c r="A475" s="4">
        <v>44</v>
      </c>
      <c r="B475" s="1" t="s">
        <v>113</v>
      </c>
      <c r="C475" s="8" t="s">
        <v>332</v>
      </c>
      <c r="D475" s="11">
        <v>0</v>
      </c>
      <c r="F475" s="3">
        <f>ROUND(SUMIF(Определители!I6:I55,"=5",'Текущие цены с учетом расхода'!N6:N55),2)</f>
        <v>0</v>
      </c>
      <c r="G475" s="3"/>
      <c r="H475" s="3"/>
      <c r="I475" s="3"/>
      <c r="J475" s="7"/>
      <c r="K475" s="7"/>
      <c r="L475" s="3"/>
      <c r="N475" s="8" t="s">
        <v>377</v>
      </c>
    </row>
    <row r="476" spans="1:14" ht="10.5">
      <c r="A476" s="4">
        <v>45</v>
      </c>
      <c r="B476" s="1" t="s">
        <v>114</v>
      </c>
      <c r="C476" s="8" t="s">
        <v>332</v>
      </c>
      <c r="D476" s="11">
        <v>0</v>
      </c>
      <c r="F476" s="3">
        <f>ROUND(SUMIF(Определители!I6:I55,"=5",'Текущие цены с учетом расхода'!O6:O55),2)</f>
        <v>0</v>
      </c>
      <c r="G476" s="3"/>
      <c r="H476" s="3"/>
      <c r="I476" s="3"/>
      <c r="J476" s="7"/>
      <c r="K476" s="7"/>
      <c r="L476" s="3"/>
      <c r="N476" s="8" t="s">
        <v>378</v>
      </c>
    </row>
    <row r="477" spans="1:14" ht="10.5">
      <c r="A477" s="4">
        <v>46</v>
      </c>
      <c r="B477" s="1" t="s">
        <v>127</v>
      </c>
      <c r="C477" s="8" t="s">
        <v>333</v>
      </c>
      <c r="D477" s="11">
        <v>0</v>
      </c>
      <c r="F477" s="3">
        <f>ROUND((F473+F475+F476),2)</f>
        <v>0</v>
      </c>
      <c r="G477" s="3"/>
      <c r="H477" s="3"/>
      <c r="I477" s="3"/>
      <c r="J477" s="7"/>
      <c r="K477" s="7"/>
      <c r="L477" s="3"/>
      <c r="N477" s="8" t="s">
        <v>379</v>
      </c>
    </row>
    <row r="478" spans="1:14" ht="10.5">
      <c r="A478" s="4">
        <v>47</v>
      </c>
      <c r="B478" s="1" t="s">
        <v>128</v>
      </c>
      <c r="C478" s="8" t="s">
        <v>332</v>
      </c>
      <c r="D478" s="11">
        <v>0</v>
      </c>
      <c r="F478" s="3">
        <f>ROUND(SUMIF(Определители!I6:I55,"=6",'Текущие цены с учетом расхода'!B6:B55),2)</f>
        <v>0</v>
      </c>
      <c r="G478" s="3">
        <f>ROUND(SUMIF(Определители!I6:I55,"=6",'Текущие цены с учетом расхода'!C6:C55),2)</f>
        <v>0</v>
      </c>
      <c r="H478" s="3">
        <f>ROUND(SUMIF(Определители!I6:I55,"=6",'Текущие цены с учетом расхода'!D6:D55),2)</f>
        <v>0</v>
      </c>
      <c r="I478" s="3">
        <f>ROUND(SUMIF(Определители!I6:I55,"=6",'Текущие цены с учетом расхода'!E6:E55),2)</f>
        <v>0</v>
      </c>
      <c r="J478" s="7">
        <f>ROUND(SUMIF(Определители!I6:I55,"=6",'Текущие цены с учетом расхода'!I6:I55),8)</f>
        <v>0</v>
      </c>
      <c r="K478" s="7">
        <f>ROUND(SUMIF(Определители!I6:I55,"=6",'Текущие цены с учетом расхода'!K6:K55),8)</f>
        <v>0</v>
      </c>
      <c r="L478" s="3">
        <f>ROUND(SUMIF(Определители!I6:I55,"=6",'Текущие цены с учетом расхода'!F6:F55),2)</f>
        <v>0</v>
      </c>
      <c r="N478" s="8" t="s">
        <v>380</v>
      </c>
    </row>
    <row r="479" spans="1:14" ht="10.5">
      <c r="A479" s="4">
        <v>48</v>
      </c>
      <c r="B479" s="1" t="s">
        <v>112</v>
      </c>
      <c r="C479" s="8" t="s">
        <v>332</v>
      </c>
      <c r="D479" s="11">
        <v>0</v>
      </c>
      <c r="F479" s="3">
        <f>ROUND(SUMIF(Определители!I6:I55,"=6",'Текущие цены с учетом расхода'!H6:H55),2)</f>
        <v>0</v>
      </c>
      <c r="G479" s="3"/>
      <c r="H479" s="3"/>
      <c r="I479" s="3"/>
      <c r="J479" s="7"/>
      <c r="K479" s="7"/>
      <c r="L479" s="3"/>
      <c r="N479" s="8" t="s">
        <v>381</v>
      </c>
    </row>
    <row r="480" spans="1:14" ht="10.5">
      <c r="A480" s="4">
        <v>49</v>
      </c>
      <c r="B480" s="1" t="s">
        <v>113</v>
      </c>
      <c r="C480" s="8" t="s">
        <v>332</v>
      </c>
      <c r="D480" s="11">
        <v>0</v>
      </c>
      <c r="F480" s="3">
        <f>ROUND(SUMIF(Определители!I6:I55,"=6",'Текущие цены с учетом расхода'!N6:N55),2)</f>
        <v>0</v>
      </c>
      <c r="G480" s="3"/>
      <c r="H480" s="3"/>
      <c r="I480" s="3"/>
      <c r="J480" s="7"/>
      <c r="K480" s="7"/>
      <c r="L480" s="3"/>
      <c r="N480" s="8" t="s">
        <v>382</v>
      </c>
    </row>
    <row r="481" spans="1:14" ht="10.5">
      <c r="A481" s="4">
        <v>50</v>
      </c>
      <c r="B481" s="1" t="s">
        <v>114</v>
      </c>
      <c r="C481" s="8" t="s">
        <v>332</v>
      </c>
      <c r="D481" s="11">
        <v>0</v>
      </c>
      <c r="F481" s="3">
        <f>ROUND(SUMIF(Определители!I6:I55,"=6",'Текущие цены с учетом расхода'!O6:O55),2)</f>
        <v>0</v>
      </c>
      <c r="G481" s="3"/>
      <c r="H481" s="3"/>
      <c r="I481" s="3"/>
      <c r="J481" s="7"/>
      <c r="K481" s="7"/>
      <c r="L481" s="3"/>
      <c r="N481" s="8" t="s">
        <v>383</v>
      </c>
    </row>
    <row r="482" spans="1:14" ht="10.5">
      <c r="A482" s="4">
        <v>51</v>
      </c>
      <c r="B482" s="1" t="s">
        <v>129</v>
      </c>
      <c r="C482" s="8" t="s">
        <v>333</v>
      </c>
      <c r="D482" s="11">
        <v>0</v>
      </c>
      <c r="F482" s="3">
        <f>ROUND((F478+F480+F481),2)</f>
        <v>0</v>
      </c>
      <c r="G482" s="3"/>
      <c r="H482" s="3"/>
      <c r="I482" s="3"/>
      <c r="J482" s="7"/>
      <c r="K482" s="7"/>
      <c r="L482" s="3"/>
      <c r="N482" s="8" t="s">
        <v>384</v>
      </c>
    </row>
    <row r="483" spans="1:14" ht="10.5">
      <c r="A483" s="4">
        <v>52</v>
      </c>
      <c r="B483" s="1" t="s">
        <v>130</v>
      </c>
      <c r="C483" s="8" t="s">
        <v>332</v>
      </c>
      <c r="D483" s="11">
        <v>0</v>
      </c>
      <c r="F483" s="3">
        <f>ROUND(SUMIF(Определители!I6:I55,"=7",'Текущие цены с учетом расхода'!B6:B55),2)</f>
        <v>0</v>
      </c>
      <c r="G483" s="3">
        <f>ROUND(SUMIF(Определители!I6:I55,"=7",'Текущие цены с учетом расхода'!C6:C55),2)</f>
        <v>0</v>
      </c>
      <c r="H483" s="3">
        <f>ROUND(SUMIF(Определители!I6:I55,"=7",'Текущие цены с учетом расхода'!D6:D55),2)</f>
        <v>0</v>
      </c>
      <c r="I483" s="3">
        <f>ROUND(SUMIF(Определители!I6:I55,"=7",'Текущие цены с учетом расхода'!E6:E55),2)</f>
        <v>0</v>
      </c>
      <c r="J483" s="7">
        <f>ROUND(SUMIF(Определители!I6:I55,"=7",'Текущие цены с учетом расхода'!I6:I55),8)</f>
        <v>0</v>
      </c>
      <c r="K483" s="7">
        <f>ROUND(SUMIF(Определители!I6:I55,"=7",'Текущие цены с учетом расхода'!K6:K55),8)</f>
        <v>0</v>
      </c>
      <c r="L483" s="3">
        <f>ROUND(SUMIF(Определители!I6:I55,"=7",'Текущие цены с учетом расхода'!F6:F55),2)</f>
        <v>0</v>
      </c>
      <c r="N483" s="8" t="s">
        <v>385</v>
      </c>
    </row>
    <row r="484" spans="1:14" ht="10.5">
      <c r="A484" s="4">
        <v>53</v>
      </c>
      <c r="B484" s="1" t="s">
        <v>108</v>
      </c>
      <c r="C484" s="8" t="s">
        <v>332</v>
      </c>
      <c r="D484" s="11">
        <v>0</v>
      </c>
      <c r="F484" s="3"/>
      <c r="G484" s="3"/>
      <c r="H484" s="3"/>
      <c r="I484" s="3"/>
      <c r="J484" s="7"/>
      <c r="K484" s="7"/>
      <c r="L484" s="3"/>
      <c r="N484" s="8" t="s">
        <v>386</v>
      </c>
    </row>
    <row r="485" spans="1:14" ht="10.5">
      <c r="A485" s="4">
        <v>54</v>
      </c>
      <c r="B485" s="1" t="s">
        <v>131</v>
      </c>
      <c r="C485" s="8" t="s">
        <v>332</v>
      </c>
      <c r="D485" s="11">
        <v>0</v>
      </c>
      <c r="F485" s="3" t="e">
        <f>ROUND(СУММЕСЛИ2(Определители!I6:I55,"2",Определители!G6:G55,"1",'Текущие цены с учетом расхода'!B6:B55),2)</f>
        <v>#NAME?</v>
      </c>
      <c r="G485" s="3"/>
      <c r="H485" s="3"/>
      <c r="I485" s="3"/>
      <c r="J485" s="7"/>
      <c r="K485" s="7"/>
      <c r="L485" s="3"/>
      <c r="N485" s="8" t="s">
        <v>387</v>
      </c>
    </row>
    <row r="486" spans="1:14" ht="10.5">
      <c r="A486" s="4">
        <v>55</v>
      </c>
      <c r="B486" s="1" t="s">
        <v>112</v>
      </c>
      <c r="C486" s="8" t="s">
        <v>332</v>
      </c>
      <c r="D486" s="11">
        <v>0</v>
      </c>
      <c r="F486" s="3">
        <f>ROUND(SUMIF(Определители!I6:I55,"=7",'Текущие цены с учетом расхода'!H6:H55),2)</f>
        <v>0</v>
      </c>
      <c r="G486" s="3"/>
      <c r="H486" s="3"/>
      <c r="I486" s="3"/>
      <c r="J486" s="7"/>
      <c r="K486" s="7"/>
      <c r="L486" s="3"/>
      <c r="N486" s="8" t="s">
        <v>388</v>
      </c>
    </row>
    <row r="487" spans="1:14" ht="10.5">
      <c r="A487" s="4">
        <v>56</v>
      </c>
      <c r="B487" s="1" t="s">
        <v>132</v>
      </c>
      <c r="C487" s="8" t="s">
        <v>332</v>
      </c>
      <c r="D487" s="11">
        <v>0</v>
      </c>
      <c r="F487" s="3">
        <f>ROUND(SUMIF(Определители!I6:I55,"=7",'Текущие цены с учетом расхода'!N6:N55),2)</f>
        <v>0</v>
      </c>
      <c r="G487" s="3"/>
      <c r="H487" s="3"/>
      <c r="I487" s="3"/>
      <c r="J487" s="7"/>
      <c r="K487" s="7"/>
      <c r="L487" s="3"/>
      <c r="N487" s="8" t="s">
        <v>389</v>
      </c>
    </row>
    <row r="488" spans="1:14" ht="10.5">
      <c r="A488" s="4">
        <v>57</v>
      </c>
      <c r="B488" s="1" t="s">
        <v>114</v>
      </c>
      <c r="C488" s="8" t="s">
        <v>332</v>
      </c>
      <c r="D488" s="11">
        <v>0</v>
      </c>
      <c r="F488" s="3">
        <f>ROUND(SUMIF(Определители!I6:I55,"=7",'Текущие цены с учетом расхода'!O6:O55),2)</f>
        <v>0</v>
      </c>
      <c r="G488" s="3"/>
      <c r="H488" s="3"/>
      <c r="I488" s="3"/>
      <c r="J488" s="7"/>
      <c r="K488" s="7"/>
      <c r="L488" s="3"/>
      <c r="N488" s="8" t="s">
        <v>390</v>
      </c>
    </row>
    <row r="489" spans="1:14" ht="10.5">
      <c r="A489" s="4">
        <v>58</v>
      </c>
      <c r="B489" s="1" t="s">
        <v>133</v>
      </c>
      <c r="C489" s="8" t="s">
        <v>333</v>
      </c>
      <c r="D489" s="11">
        <v>0</v>
      </c>
      <c r="F489" s="3">
        <f>ROUND((F483+F487+F488),2)</f>
        <v>0</v>
      </c>
      <c r="G489" s="3"/>
      <c r="H489" s="3"/>
      <c r="I489" s="3"/>
      <c r="J489" s="7"/>
      <c r="K489" s="7"/>
      <c r="L489" s="3"/>
      <c r="N489" s="8" t="s">
        <v>391</v>
      </c>
    </row>
    <row r="490" spans="1:14" ht="10.5">
      <c r="A490" s="4">
        <v>59</v>
      </c>
      <c r="B490" s="1" t="s">
        <v>134</v>
      </c>
      <c r="C490" s="8" t="s">
        <v>332</v>
      </c>
      <c r="D490" s="11">
        <v>0</v>
      </c>
      <c r="F490" s="3">
        <f>ROUND(SUMIF(Определители!I6:I55,"=9",'Текущие цены с учетом расхода'!B6:B55),2)</f>
        <v>0</v>
      </c>
      <c r="G490" s="3">
        <f>ROUND(SUMIF(Определители!I6:I55,"=9",'Текущие цены с учетом расхода'!C6:C55),2)</f>
        <v>0</v>
      </c>
      <c r="H490" s="3">
        <f>ROUND(SUMIF(Определители!I6:I55,"=9",'Текущие цены с учетом расхода'!D6:D55),2)</f>
        <v>0</v>
      </c>
      <c r="I490" s="3">
        <f>ROUND(SUMIF(Определители!I6:I55,"=9",'Текущие цены с учетом расхода'!E6:E55),2)</f>
        <v>0</v>
      </c>
      <c r="J490" s="7">
        <f>ROUND(SUMIF(Определители!I6:I55,"=9",'Текущие цены с учетом расхода'!I6:I55),8)</f>
        <v>0</v>
      </c>
      <c r="K490" s="7">
        <f>ROUND(SUMIF(Определители!I6:I55,"=9",'Текущие цены с учетом расхода'!K6:K55),8)</f>
        <v>0</v>
      </c>
      <c r="L490" s="3">
        <f>ROUND(SUMIF(Определители!I6:I55,"=9",'Текущие цены с учетом расхода'!F6:F55),2)</f>
        <v>0</v>
      </c>
      <c r="N490" s="8" t="s">
        <v>392</v>
      </c>
    </row>
    <row r="491" spans="1:14" ht="10.5">
      <c r="A491" s="4">
        <v>60</v>
      </c>
      <c r="B491" s="1" t="s">
        <v>132</v>
      </c>
      <c r="C491" s="8" t="s">
        <v>332</v>
      </c>
      <c r="D491" s="11">
        <v>0</v>
      </c>
      <c r="F491" s="3">
        <f>ROUND(SUMIF(Определители!I6:I55,"=9",'Текущие цены с учетом расхода'!N6:N55),2)</f>
        <v>0</v>
      </c>
      <c r="G491" s="3"/>
      <c r="H491" s="3"/>
      <c r="I491" s="3"/>
      <c r="J491" s="7"/>
      <c r="K491" s="7"/>
      <c r="L491" s="3"/>
      <c r="N491" s="8" t="s">
        <v>393</v>
      </c>
    </row>
    <row r="492" spans="1:14" ht="10.5">
      <c r="A492" s="4">
        <v>61</v>
      </c>
      <c r="B492" s="1" t="s">
        <v>114</v>
      </c>
      <c r="C492" s="8" t="s">
        <v>332</v>
      </c>
      <c r="D492" s="11">
        <v>0</v>
      </c>
      <c r="F492" s="3">
        <f>ROUND(SUMIF(Определители!I6:I55,"=9",'Текущие цены с учетом расхода'!O6:O55),2)</f>
        <v>0</v>
      </c>
      <c r="G492" s="3"/>
      <c r="H492" s="3"/>
      <c r="I492" s="3"/>
      <c r="J492" s="7"/>
      <c r="K492" s="7"/>
      <c r="L492" s="3"/>
      <c r="N492" s="8" t="s">
        <v>394</v>
      </c>
    </row>
    <row r="493" spans="1:14" ht="10.5">
      <c r="A493" s="4">
        <v>62</v>
      </c>
      <c r="B493" s="1" t="s">
        <v>135</v>
      </c>
      <c r="C493" s="8" t="s">
        <v>333</v>
      </c>
      <c r="D493" s="11">
        <v>0</v>
      </c>
      <c r="F493" s="3">
        <f>ROUND((F490+F491+F492),2)</f>
        <v>0</v>
      </c>
      <c r="G493" s="3"/>
      <c r="H493" s="3"/>
      <c r="I493" s="3"/>
      <c r="J493" s="7"/>
      <c r="K493" s="7"/>
      <c r="L493" s="3"/>
      <c r="N493" s="8" t="s">
        <v>395</v>
      </c>
    </row>
    <row r="494" spans="1:14" ht="10.5">
      <c r="A494" s="4">
        <v>63</v>
      </c>
      <c r="B494" s="1" t="s">
        <v>136</v>
      </c>
      <c r="C494" s="8" t="s">
        <v>332</v>
      </c>
      <c r="D494" s="11">
        <v>0</v>
      </c>
      <c r="F494" s="3">
        <f>ROUND(SUMIF(Определители!I6:I55,"=:",'Текущие цены с учетом расхода'!B6:B55),2)</f>
        <v>0</v>
      </c>
      <c r="G494" s="3">
        <f>ROUND(SUMIF(Определители!I6:I55,"=:",'Текущие цены с учетом расхода'!C6:C55),2)</f>
        <v>0</v>
      </c>
      <c r="H494" s="3">
        <f>ROUND(SUMIF(Определители!I6:I55,"=:",'Текущие цены с учетом расхода'!D6:D55),2)</f>
        <v>0</v>
      </c>
      <c r="I494" s="3">
        <f>ROUND(SUMIF(Определители!I6:I55,"=:",'Текущие цены с учетом расхода'!E6:E55),2)</f>
        <v>0</v>
      </c>
      <c r="J494" s="7">
        <f>ROUND(SUMIF(Определители!I6:I55,"=:",'Текущие цены с учетом расхода'!I6:I55),8)</f>
        <v>0</v>
      </c>
      <c r="K494" s="7">
        <f>ROUND(SUMIF(Определители!I6:I55,"=:",'Текущие цены с учетом расхода'!K6:K55),8)</f>
        <v>0</v>
      </c>
      <c r="L494" s="3">
        <f>ROUND(SUMIF(Определители!I6:I55,"=:",'Текущие цены с учетом расхода'!F6:F55),2)</f>
        <v>0</v>
      </c>
      <c r="N494" s="8" t="s">
        <v>396</v>
      </c>
    </row>
    <row r="495" spans="1:14" ht="10.5">
      <c r="A495" s="4">
        <v>64</v>
      </c>
      <c r="B495" s="1" t="s">
        <v>112</v>
      </c>
      <c r="C495" s="8" t="s">
        <v>332</v>
      </c>
      <c r="D495" s="11">
        <v>0</v>
      </c>
      <c r="F495" s="3">
        <f>ROUND(SUMIF(Определители!I6:I55,"=:",'Текущие цены с учетом расхода'!H6:H55),2)</f>
        <v>0</v>
      </c>
      <c r="G495" s="3"/>
      <c r="H495" s="3"/>
      <c r="I495" s="3"/>
      <c r="J495" s="7"/>
      <c r="K495" s="7"/>
      <c r="L495" s="3"/>
      <c r="N495" s="8" t="s">
        <v>397</v>
      </c>
    </row>
    <row r="496" spans="1:14" ht="10.5">
      <c r="A496" s="4">
        <v>65</v>
      </c>
      <c r="B496" s="1" t="s">
        <v>132</v>
      </c>
      <c r="C496" s="8" t="s">
        <v>332</v>
      </c>
      <c r="D496" s="11">
        <v>0</v>
      </c>
      <c r="F496" s="3">
        <f>ROUND(SUMIF(Определители!I6:I55,"=:",'Текущие цены с учетом расхода'!N6:N55),2)</f>
        <v>0</v>
      </c>
      <c r="G496" s="3"/>
      <c r="H496" s="3"/>
      <c r="I496" s="3"/>
      <c r="J496" s="7"/>
      <c r="K496" s="7"/>
      <c r="L496" s="3"/>
      <c r="N496" s="8" t="s">
        <v>398</v>
      </c>
    </row>
    <row r="497" spans="1:14" ht="10.5">
      <c r="A497" s="4">
        <v>66</v>
      </c>
      <c r="B497" s="1" t="s">
        <v>114</v>
      </c>
      <c r="C497" s="8" t="s">
        <v>332</v>
      </c>
      <c r="D497" s="11">
        <v>0</v>
      </c>
      <c r="F497" s="3">
        <f>ROUND(SUMIF(Определители!I6:I55,"=:",'Текущие цены с учетом расхода'!O6:O55),2)</f>
        <v>0</v>
      </c>
      <c r="G497" s="3"/>
      <c r="H497" s="3"/>
      <c r="I497" s="3"/>
      <c r="J497" s="7"/>
      <c r="K497" s="7"/>
      <c r="L497" s="3"/>
      <c r="N497" s="8" t="s">
        <v>399</v>
      </c>
    </row>
    <row r="498" spans="1:14" ht="10.5">
      <c r="A498" s="4">
        <v>67</v>
      </c>
      <c r="B498" s="1" t="s">
        <v>137</v>
      </c>
      <c r="C498" s="8" t="s">
        <v>333</v>
      </c>
      <c r="D498" s="11">
        <v>0</v>
      </c>
      <c r="F498" s="3">
        <f>ROUND((F494+F496+F497),2)</f>
        <v>0</v>
      </c>
      <c r="G498" s="3"/>
      <c r="H498" s="3"/>
      <c r="I498" s="3"/>
      <c r="J498" s="7"/>
      <c r="K498" s="7"/>
      <c r="L498" s="3"/>
      <c r="N498" s="8" t="s">
        <v>400</v>
      </c>
    </row>
    <row r="499" spans="1:14" ht="10.5">
      <c r="A499" s="4">
        <v>68</v>
      </c>
      <c r="B499" s="1" t="s">
        <v>138</v>
      </c>
      <c r="C499" s="8" t="s">
        <v>332</v>
      </c>
      <c r="D499" s="11">
        <v>0</v>
      </c>
      <c r="F499" s="3">
        <f>ROUND(SUMIF(Определители!I6:I55,"=8",'Текущие цены с учетом расхода'!B6:B55),2)</f>
        <v>0</v>
      </c>
      <c r="G499" s="3">
        <f>ROUND(SUMIF(Определители!I6:I55,"=8",'Текущие цены с учетом расхода'!C6:C55),2)</f>
        <v>0</v>
      </c>
      <c r="H499" s="3">
        <f>ROUND(SUMIF(Определители!I6:I55,"=8",'Текущие цены с учетом расхода'!D6:D55),2)</f>
        <v>0</v>
      </c>
      <c r="I499" s="3">
        <f>ROUND(SUMIF(Определители!I6:I55,"=8",'Текущие цены с учетом расхода'!E6:E55),2)</f>
        <v>0</v>
      </c>
      <c r="J499" s="7">
        <f>ROUND(SUMIF(Определители!I6:I55,"=8",'Текущие цены с учетом расхода'!I6:I55),8)</f>
        <v>0</v>
      </c>
      <c r="K499" s="7">
        <f>ROUND(SUMIF(Определители!I6:I55,"=8",'Текущие цены с учетом расхода'!K6:K55),8)</f>
        <v>0</v>
      </c>
      <c r="L499" s="3">
        <f>ROUND(SUMIF(Определители!I6:I55,"=8",'Текущие цены с учетом расхода'!F6:F55),2)</f>
        <v>0</v>
      </c>
      <c r="N499" s="8" t="s">
        <v>401</v>
      </c>
    </row>
    <row r="500" spans="1:14" ht="10.5">
      <c r="A500" s="4">
        <v>69</v>
      </c>
      <c r="B500" s="1" t="s">
        <v>112</v>
      </c>
      <c r="C500" s="8" t="s">
        <v>332</v>
      </c>
      <c r="D500" s="11">
        <v>0</v>
      </c>
      <c r="F500" s="3">
        <f>ROUND(SUMIF(Определители!I6:I55,"=8",'Текущие цены с учетом расхода'!H6:H55),2)</f>
        <v>0</v>
      </c>
      <c r="G500" s="3"/>
      <c r="H500" s="3"/>
      <c r="I500" s="3"/>
      <c r="J500" s="7"/>
      <c r="K500" s="7"/>
      <c r="L500" s="3"/>
      <c r="N500" s="8" t="s">
        <v>402</v>
      </c>
    </row>
    <row r="501" spans="1:14" ht="10.5">
      <c r="A501" s="4">
        <v>70</v>
      </c>
      <c r="B501" s="1" t="s">
        <v>224</v>
      </c>
      <c r="C501" s="8" t="s">
        <v>333</v>
      </c>
      <c r="D501" s="11">
        <v>0</v>
      </c>
      <c r="F501" s="3" t="e">
        <f>ROUND((F442+F452+F459+F464+F472+F477+F482+F489+F493+F498+F499),2)</f>
        <v>#NAME?</v>
      </c>
      <c r="G501" s="3">
        <f>ROUND((G442+G452+G459+G464+G472+G477+G482+G489+G493+G498+G499),2)</f>
        <v>0</v>
      </c>
      <c r="H501" s="3">
        <f>ROUND((H442+H452+H459+H464+H472+H477+H482+H489+H493+H498+H499),2)</f>
        <v>0</v>
      </c>
      <c r="I501" s="3">
        <f>ROUND((I442+I452+I459+I464+I472+I477+I482+I489+I493+I498+I499),2)</f>
        <v>0</v>
      </c>
      <c r="J501" s="7">
        <f>ROUND((J442+J452+J459+J464+J472+J477+J482+J489+J493+J498+J499),8)</f>
        <v>0</v>
      </c>
      <c r="K501" s="7">
        <f>ROUND((K442+K452+K459+K464+K472+K477+K482+K489+K493+K498+K499),8)</f>
        <v>0</v>
      </c>
      <c r="L501" s="3">
        <f>ROUND((L442+L452+L459+L464+L472+L477+L482+L489+L493+L498+L499),2)</f>
        <v>0</v>
      </c>
      <c r="N501" s="8" t="s">
        <v>403</v>
      </c>
    </row>
    <row r="502" spans="1:14" ht="10.5">
      <c r="A502" s="4">
        <v>71</v>
      </c>
      <c r="B502" s="1" t="s">
        <v>140</v>
      </c>
      <c r="C502" s="8" t="s">
        <v>333</v>
      </c>
      <c r="D502" s="11">
        <v>0</v>
      </c>
      <c r="F502" s="3">
        <f>ROUND((F448+F456+F461+F468+F474+F479+F486+F495+F500),2)</f>
        <v>0</v>
      </c>
      <c r="G502" s="3"/>
      <c r="H502" s="3"/>
      <c r="I502" s="3"/>
      <c r="J502" s="7"/>
      <c r="K502" s="7"/>
      <c r="L502" s="3"/>
      <c r="N502" s="8" t="s">
        <v>404</v>
      </c>
    </row>
    <row r="503" spans="1:14" ht="10.5">
      <c r="A503" s="4">
        <v>72</v>
      </c>
      <c r="B503" s="1" t="s">
        <v>141</v>
      </c>
      <c r="C503" s="8" t="s">
        <v>333</v>
      </c>
      <c r="D503" s="11">
        <v>0</v>
      </c>
      <c r="F503" s="3">
        <f>ROUND((F449+F457+F462+F469+F475+F480+F487+F491+F496),2)</f>
        <v>39599.51</v>
      </c>
      <c r="G503" s="3"/>
      <c r="H503" s="3"/>
      <c r="I503" s="3"/>
      <c r="J503" s="7"/>
      <c r="K503" s="7"/>
      <c r="L503" s="3"/>
      <c r="N503" s="8" t="s">
        <v>405</v>
      </c>
    </row>
    <row r="504" spans="1:14" ht="10.5">
      <c r="A504" s="4">
        <v>73</v>
      </c>
      <c r="B504" s="1" t="s">
        <v>142</v>
      </c>
      <c r="C504" s="8" t="s">
        <v>333</v>
      </c>
      <c r="D504" s="11">
        <v>0</v>
      </c>
      <c r="F504" s="3">
        <f>ROUND((F450+F458+F463+F470+F476+F481+F488+F492+F497),2)</f>
        <v>22423.27</v>
      </c>
      <c r="G504" s="3"/>
      <c r="H504" s="3"/>
      <c r="I504" s="3"/>
      <c r="J504" s="7"/>
      <c r="K504" s="7"/>
      <c r="L504" s="3"/>
      <c r="N504" s="8" t="s">
        <v>406</v>
      </c>
    </row>
    <row r="505" spans="1:14" ht="10.5">
      <c r="A505" s="4">
        <v>74</v>
      </c>
      <c r="B505" s="1" t="s">
        <v>143</v>
      </c>
      <c r="C505" s="8" t="s">
        <v>334</v>
      </c>
      <c r="D505" s="11">
        <v>0</v>
      </c>
      <c r="F505" s="3">
        <f>ROUND(SUM('Текущие цены с учетом расхода'!X6:X55),2)</f>
        <v>0</v>
      </c>
      <c r="G505" s="3"/>
      <c r="H505" s="3"/>
      <c r="I505" s="3"/>
      <c r="J505" s="7"/>
      <c r="K505" s="7"/>
      <c r="L505" s="3">
        <f>ROUND(SUM('Текущие цены с учетом расхода'!X6:X55),2)</f>
        <v>0</v>
      </c>
      <c r="N505" s="8" t="s">
        <v>407</v>
      </c>
    </row>
    <row r="506" spans="1:14" ht="10.5">
      <c r="A506" s="4">
        <v>75</v>
      </c>
      <c r="B506" s="1" t="s">
        <v>144</v>
      </c>
      <c r="C506" s="8" t="s">
        <v>334</v>
      </c>
      <c r="D506" s="11">
        <v>0</v>
      </c>
      <c r="F506" s="3">
        <f>ROUND(SUM(G506:N506),2)</f>
        <v>0</v>
      </c>
      <c r="G506" s="3"/>
      <c r="H506" s="3"/>
      <c r="I506" s="3"/>
      <c r="J506" s="7"/>
      <c r="K506" s="7"/>
      <c r="L506" s="3">
        <f>ROUND(SUM('Текущие цены с учетом расхода'!AE6:AE55),2)</f>
        <v>0</v>
      </c>
      <c r="N506" s="8" t="s">
        <v>408</v>
      </c>
    </row>
    <row r="507" spans="1:14" ht="10.5">
      <c r="A507" s="4">
        <v>76</v>
      </c>
      <c r="B507" s="1" t="s">
        <v>145</v>
      </c>
      <c r="C507" s="8" t="s">
        <v>334</v>
      </c>
      <c r="D507" s="11">
        <v>0</v>
      </c>
      <c r="F507" s="3">
        <f>ROUND(SUM('Текущие цены с учетом расхода'!C6:C55),2)</f>
        <v>42528.57</v>
      </c>
      <c r="G507" s="3"/>
      <c r="H507" s="3"/>
      <c r="I507" s="3"/>
      <c r="J507" s="7"/>
      <c r="K507" s="7"/>
      <c r="L507" s="3"/>
      <c r="N507" s="8" t="s">
        <v>409</v>
      </c>
    </row>
    <row r="508" spans="1:14" ht="10.5">
      <c r="A508" s="4">
        <v>77</v>
      </c>
      <c r="B508" s="1" t="s">
        <v>146</v>
      </c>
      <c r="C508" s="8" t="s">
        <v>334</v>
      </c>
      <c r="D508" s="11">
        <v>0</v>
      </c>
      <c r="F508" s="3">
        <f>ROUND(SUM('Текущие цены с учетом расхода'!E6:E55),2)</f>
        <v>2315.33</v>
      </c>
      <c r="G508" s="3"/>
      <c r="H508" s="3"/>
      <c r="I508" s="3"/>
      <c r="J508" s="7"/>
      <c r="K508" s="7"/>
      <c r="L508" s="3"/>
      <c r="N508" s="8" t="s">
        <v>410</v>
      </c>
    </row>
    <row r="509" spans="1:14" ht="10.5">
      <c r="A509" s="4">
        <v>78</v>
      </c>
      <c r="B509" s="1" t="s">
        <v>147</v>
      </c>
      <c r="C509" s="8" t="s">
        <v>335</v>
      </c>
      <c r="D509" s="11">
        <v>0</v>
      </c>
      <c r="F509" s="3">
        <f>ROUND((F507+F508),2)</f>
        <v>44843.9</v>
      </c>
      <c r="G509" s="3"/>
      <c r="H509" s="3"/>
      <c r="I509" s="3"/>
      <c r="J509" s="7"/>
      <c r="K509" s="7"/>
      <c r="L509" s="3"/>
      <c r="N509" s="8" t="s">
        <v>411</v>
      </c>
    </row>
    <row r="510" spans="1:14" ht="10.5">
      <c r="A510" s="4">
        <v>79</v>
      </c>
      <c r="B510" s="1" t="s">
        <v>148</v>
      </c>
      <c r="C510" s="8" t="s">
        <v>334</v>
      </c>
      <c r="D510" s="11">
        <v>0</v>
      </c>
      <c r="F510" s="3"/>
      <c r="G510" s="3"/>
      <c r="H510" s="3"/>
      <c r="I510" s="3"/>
      <c r="J510" s="7" t="e">
        <f>ROUND(SUM('Текущие цены с учетом расхода'!I6:I55),8)</f>
        <v>#NAME?</v>
      </c>
      <c r="K510" s="7"/>
      <c r="L510" s="3"/>
      <c r="N510" s="8" t="s">
        <v>412</v>
      </c>
    </row>
    <row r="511" spans="1:14" ht="10.5">
      <c r="A511" s="4">
        <v>80</v>
      </c>
      <c r="B511" s="1" t="s">
        <v>149</v>
      </c>
      <c r="C511" s="8" t="s">
        <v>334</v>
      </c>
      <c r="D511" s="11">
        <v>0</v>
      </c>
      <c r="F511" s="3"/>
      <c r="G511" s="3"/>
      <c r="H511" s="3"/>
      <c r="I511" s="3"/>
      <c r="J511" s="7" t="e">
        <f>ROUND(SUM('Текущие цены с учетом расхода'!K6:K55),8)</f>
        <v>#NAME?</v>
      </c>
      <c r="K511" s="7"/>
      <c r="L511" s="3"/>
      <c r="N511" s="8" t="s">
        <v>413</v>
      </c>
    </row>
    <row r="512" spans="1:14" ht="10.5">
      <c r="A512" s="4">
        <v>81</v>
      </c>
      <c r="B512" s="1" t="s">
        <v>150</v>
      </c>
      <c r="C512" s="8" t="s">
        <v>335</v>
      </c>
      <c r="D512" s="11">
        <v>0</v>
      </c>
      <c r="F512" s="3"/>
      <c r="G512" s="3"/>
      <c r="H512" s="3"/>
      <c r="I512" s="3"/>
      <c r="J512" s="7" t="e">
        <f>ROUND((J510+J511),8)</f>
        <v>#NAME?</v>
      </c>
      <c r="K512" s="7"/>
      <c r="L512" s="3"/>
      <c r="N512" s="8" t="s">
        <v>414</v>
      </c>
    </row>
  </sheetData>
  <sheetProtection/>
  <mergeCells count="9">
    <mergeCell ref="B177:N178"/>
    <mergeCell ref="B262:N263"/>
    <mergeCell ref="B347:N348"/>
    <mergeCell ref="A2:N2"/>
    <mergeCell ref="B3:N3"/>
    <mergeCell ref="B4:N4"/>
    <mergeCell ref="A5:N5"/>
    <mergeCell ref="B7:N8"/>
    <mergeCell ref="B92:N9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Захарченко</dc:creator>
  <cp:keywords/>
  <dc:description/>
  <cp:lastModifiedBy>User</cp:lastModifiedBy>
  <cp:lastPrinted>2011-06-16T07:24:10Z</cp:lastPrinted>
  <dcterms:created xsi:type="dcterms:W3CDTF">2011-06-03T12:18:52Z</dcterms:created>
  <dcterms:modified xsi:type="dcterms:W3CDTF">2011-06-23T11:24:59Z</dcterms:modified>
  <cp:category/>
  <cp:version/>
  <cp:contentType/>
  <cp:contentStatus/>
</cp:coreProperties>
</file>